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725" yWindow="5025" windowWidth="19350" windowHeight="9720" tabRatio="905" activeTab="22"/>
  </bookViews>
  <sheets>
    <sheet name="1 паспорт гп" sheetId="1" r:id="rId1"/>
    <sheet name="2 показатели гп " sheetId="42" state="hidden" r:id="rId2"/>
    <sheet name="3 план показат гп" sheetId="4" state="hidden" r:id="rId3"/>
    <sheet name="4 структура гп" sheetId="41" state="hidden" r:id="rId4"/>
    <sheet name="5 финанс обесп " sheetId="47" r:id="rId5"/>
    <sheet name="5.1 Минздрав" sheetId="36" r:id="rId6"/>
    <sheet name="5.2 Минстрой" sheetId="37" r:id="rId7"/>
    <sheet name="5.3 Мин.рег" sheetId="38" state="hidden" r:id="rId8"/>
    <sheet name="5.4 Комитет по молодежн политик" sheetId="40" state="hidden" r:id="rId9"/>
    <sheet name="6 показат омсу" sheetId="7" state="hidden" r:id="rId10"/>
    <sheet name="К.02. паспорт кпм " sheetId="12" state="hidden" r:id="rId11"/>
    <sheet name="К.01.паспорт кпм " sheetId="44" r:id="rId12"/>
    <sheet name="К.03. паспорт кпм" sheetId="13" r:id="rId13"/>
    <sheet name="К.04. паспорт кпм" sheetId="16" state="hidden" r:id="rId14"/>
    <sheet name="К.05. паспорт кпм" sheetId="17" r:id="rId15"/>
    <sheet name="К.06. паспорт кпм " sheetId="18" r:id="rId16"/>
    <sheet name="К.07. паспорт кпм" sheetId="20" r:id="rId17"/>
    <sheet name="К.08. паспорт кпм " sheetId="21" state="hidden" r:id="rId18"/>
    <sheet name="К.09. паспорт кпм" sheetId="23" state="hidden" r:id="rId19"/>
    <sheet name="К.10. паспорт кпм" sheetId="24" state="hidden" r:id="rId20"/>
    <sheet name="К.11. паспорт кпм" sheetId="25" r:id="rId21"/>
    <sheet name="К.12. паспорт кпм" sheetId="26" state="hidden" r:id="rId22"/>
    <sheet name="К.13.паспорт кпм" sheetId="35" r:id="rId23"/>
    <sheet name="К.14. паспорт кпм " sheetId="45" state="hidden" r:id="rId24"/>
    <sheet name="К.15. паспорт кпм " sheetId="32" state="hidden" r:id="rId25"/>
    <sheet name="К.16. паспорт кпм" sheetId="33" r:id="rId26"/>
    <sheet name="К.17. паспорт кпм" sheetId="46" r:id="rId27"/>
    <sheet name="методика расчета" sheetId="43" r:id="rId28"/>
  </sheets>
  <definedNames>
    <definedName name="_ftn1" localSheetId="0">'1 паспорт гп'!#REF!</definedName>
    <definedName name="_ftn2" localSheetId="0">'1 паспорт гп'!#REF!</definedName>
    <definedName name="_ftn3" localSheetId="0">'1 паспорт гп'!#REF!</definedName>
    <definedName name="_ftn4" localSheetId="0">'1 паспорт гп'!#REF!</definedName>
    <definedName name="_ftn5" localSheetId="1">'2 показатели гп '!#REF!</definedName>
    <definedName name="_ftn6" localSheetId="1">'2 показатели гп '!#REF!</definedName>
    <definedName name="_ftn7" localSheetId="1">'2 показатели гп '!#REF!</definedName>
    <definedName name="_ftn8" localSheetId="1">'2 показатели гп '!#REF!</definedName>
    <definedName name="_ftn9" localSheetId="3">'4 структура гп'!#REF!</definedName>
    <definedName name="_ftnref1" localSheetId="0">'1 паспорт гп'!$A$8</definedName>
    <definedName name="_ftnref2" localSheetId="0">'1 паспорт гп'!#REF!</definedName>
    <definedName name="_ftnref3" localSheetId="0">'1 паспорт гп'!$A$11</definedName>
    <definedName name="_ftnref4" localSheetId="0">'1 паспорт гп'!$A$12</definedName>
    <definedName name="_ftnref5" localSheetId="1">'2 показатели гп '!#REF!</definedName>
    <definedName name="_ftnref6" localSheetId="1">'2 показатели гп '!#REF!</definedName>
    <definedName name="_ftnref7" localSheetId="1">'2 показатели гп '!#REF!</definedName>
    <definedName name="_ftnref8" localSheetId="1">'2 показатели гп '!#REF!</definedName>
    <definedName name="_ftnref9" localSheetId="3">'4 структура гп'!#REF!</definedName>
    <definedName name="_Ref129093998" localSheetId="1">'2 показатели гп '!#REF!</definedName>
    <definedName name="_Ref129108205" localSheetId="1">'2 показатели гп '!#REF!</definedName>
    <definedName name="_Ref129119499" localSheetId="11">'К.01.паспорт кпм '!$F$10</definedName>
    <definedName name="_Ref129119499" localSheetId="10">'К.02. паспорт кпм '!$F$10</definedName>
    <definedName name="_Ref129119499" localSheetId="12">'К.03. паспорт кпм'!$F$10</definedName>
    <definedName name="_Ref129119499" localSheetId="13">'К.04. паспорт кпм'!$F$10</definedName>
    <definedName name="_Ref129119499" localSheetId="14">'К.05. паспорт кпм'!$F$10</definedName>
    <definedName name="_Ref129119499" localSheetId="15">'К.06. паспорт кпм '!$F$10</definedName>
    <definedName name="_Ref129119499" localSheetId="16">'К.07. паспорт кпм'!$F$10</definedName>
    <definedName name="_Ref129119499" localSheetId="17">'К.08. паспорт кпм '!$F$10</definedName>
    <definedName name="_Ref129119499" localSheetId="18">'К.09. паспорт кпм'!$F$10</definedName>
    <definedName name="_Ref129119499" localSheetId="19">'К.10. паспорт кпм'!$F$10</definedName>
    <definedName name="_Ref129119499" localSheetId="20">'К.11. паспорт кпм'!$F$10</definedName>
    <definedName name="_Ref129119499" localSheetId="21">'К.12. паспорт кпм'!$F$10</definedName>
    <definedName name="_Ref129119499" localSheetId="23">'К.14. паспорт кпм '!#REF!</definedName>
    <definedName name="_Ref129119499" localSheetId="24">'К.15. паспорт кпм '!#REF!</definedName>
    <definedName name="_Ref129119499" localSheetId="25">'К.16. паспорт кпм'!#REF!</definedName>
    <definedName name="_Ref129119499" localSheetId="26">'К.17. паспорт кпм'!#REF!</definedName>
    <definedName name="_Ref129337675" localSheetId="3">'4 структура гп'!#REF!</definedName>
    <definedName name="_Ref141435207" localSheetId="3">'4 структура гп'!#REF!</definedName>
    <definedName name="_Ref143871678" localSheetId="11">'К.01.паспорт кпм '!$A$77</definedName>
    <definedName name="_Ref143871678" localSheetId="10">'К.02. паспорт кпм '!#REF!</definedName>
    <definedName name="_Ref143871678" localSheetId="12">'К.03. паспорт кпм'!$A$97</definedName>
    <definedName name="_Ref143871678" localSheetId="13">'К.04. паспорт кпм'!$A$75</definedName>
    <definedName name="_Ref143871678" localSheetId="14">'К.05. паспорт кпм'!$A$83</definedName>
    <definedName name="_Ref143871678" localSheetId="15">'К.06. паспорт кпм '!$A$72</definedName>
    <definedName name="_Ref143871678" localSheetId="16">'К.07. паспорт кпм'!$A$75</definedName>
    <definedName name="_Ref143871678" localSheetId="17">'К.08. паспорт кпм '!#REF!</definedName>
    <definedName name="_Ref143871678" localSheetId="18">'К.09. паспорт кпм'!#REF!</definedName>
    <definedName name="_Ref143871678" localSheetId="19">'К.10. паспорт кпм'!#REF!</definedName>
    <definedName name="_Ref143871678" localSheetId="20">'К.11. паспорт кпм'!#REF!</definedName>
    <definedName name="_Ref143871678" localSheetId="21">'К.12. паспорт кпм'!#REF!</definedName>
    <definedName name="_Ref143871678" localSheetId="23">'К.14. паспорт кпм '!#REF!</definedName>
    <definedName name="_Ref143871678" localSheetId="24">'К.15. паспорт кпм '!#REF!</definedName>
    <definedName name="_Ref143871678" localSheetId="25">'К.16. паспорт кпм'!#REF!</definedName>
    <definedName name="_Ref143871678" localSheetId="26">'К.17. паспорт кпм'!#REF!</definedName>
    <definedName name="_xlnm._FilterDatabase" localSheetId="4" hidden="1">'5 финанс обесп '!$A$4:$H$333</definedName>
    <definedName name="_xlnm._FilterDatabase" localSheetId="5" hidden="1">'5.1 Минздрав'!$A$4:$H$274</definedName>
    <definedName name="_xlnm._FilterDatabase" localSheetId="6" hidden="1">'5.2 Минстрой'!$A$4:$H$43</definedName>
    <definedName name="_xlnm._FilterDatabase" localSheetId="7" hidden="1">'5.3 Мин.рег'!$A$4:$H$23</definedName>
    <definedName name="_xlnm._FilterDatabase" localSheetId="8" hidden="1">'5.4 Комитет по молодежн политик'!$A$4:$H$23</definedName>
    <definedName name="_xlnm.Print_Area" localSheetId="1">'2 показатели гп '!$A$1:$U$14</definedName>
    <definedName name="_xlnm.Print_Area" localSheetId="2">'3 план показат гп'!$A$1:$P$28</definedName>
    <definedName name="_xlnm.Print_Area" localSheetId="3">'4 структура гп'!$A$1:$D$93</definedName>
    <definedName name="_xlnm.Print_Area" localSheetId="4">'5 финанс обесп '!$A$1:$H$333</definedName>
    <definedName name="_xlnm.Print_Area" localSheetId="5">'5.1 Минздрав'!$A$1:$H$274</definedName>
    <definedName name="_xlnm.Print_Area" localSheetId="6">'5.2 Минстрой'!$A$1:$H$43</definedName>
    <definedName name="_xlnm.Print_Area" localSheetId="7">'5.3 Мин.рег'!$A$1:$H$23</definedName>
    <definedName name="_xlnm.Print_Area" localSheetId="8">'5.4 Комитет по молодежн политик'!$A$1:$H$23</definedName>
    <definedName name="_xlnm.Print_Area" localSheetId="11">'К.01.паспорт кпм '!$A$1:$R$131</definedName>
    <definedName name="_xlnm.Print_Area" localSheetId="10">'К.02. паспорт кпм '!$A$1:$R$144</definedName>
    <definedName name="_xlnm.Print_Area" localSheetId="12">'К.03. паспорт кпм'!$A$1:$R$224</definedName>
    <definedName name="_xlnm.Print_Area" localSheetId="14">'К.05. паспорт кпм'!$A$1:$R$196</definedName>
    <definedName name="_xlnm.Print_Area" localSheetId="15">'К.06. паспорт кпм '!$A$1:$R$107</definedName>
    <definedName name="_xlnm.Print_Area" localSheetId="16">'К.07. паспорт кпм'!$A$1:$R$113</definedName>
    <definedName name="_xlnm.Print_Area" localSheetId="17">'К.08. паспорт кпм '!$A$1:$R$122</definedName>
    <definedName name="_xlnm.Print_Area" localSheetId="18">'К.09. паспорт кпм'!$A$1:$R$69</definedName>
    <definedName name="_xlnm.Print_Area" localSheetId="19">'К.10. паспорт кпм'!$A$1:$R$70</definedName>
    <definedName name="_xlnm.Print_Area" localSheetId="21">'К.12. паспорт кпм'!$A$1:$R$73</definedName>
    <definedName name="_xlnm.Print_Area" localSheetId="22">'К.13.паспорт кпм'!$A$1:$R$144</definedName>
    <definedName name="_xlnm.Print_Area" localSheetId="23">'К.14. паспорт кпм '!$A$1:$R$409</definedName>
    <definedName name="_xlnm.Print_Area" localSheetId="24">'К.15. паспорт кпм '!$A$1:$R$71</definedName>
    <definedName name="_xlnm.Print_Area" localSheetId="26">'К.17. паспорт кпм'!$A$1:$P$313</definedName>
  </definedNames>
  <calcPr calcId="125725"/>
</workbook>
</file>

<file path=xl/calcChain.xml><?xml version="1.0" encoding="utf-8"?>
<calcChain xmlns="http://schemas.openxmlformats.org/spreadsheetml/2006/main">
  <c r="Z196" i="47"/>
  <c r="Q166"/>
  <c r="Z166"/>
  <c r="Z156"/>
  <c r="Z146"/>
  <c r="Z26"/>
  <c r="Z15"/>
  <c r="Z6"/>
  <c r="H215" i="36"/>
  <c r="B147"/>
  <c r="AM7"/>
  <c r="AM8"/>
  <c r="AM9"/>
  <c r="AM10"/>
  <c r="AL6"/>
  <c r="AL7"/>
  <c r="AL8"/>
  <c r="AL9"/>
  <c r="AL10"/>
  <c r="AL11"/>
  <c r="AK6"/>
  <c r="AK7"/>
  <c r="AK8"/>
  <c r="AK9"/>
  <c r="AK10"/>
  <c r="AK11"/>
  <c r="AJ6"/>
  <c r="AJ7"/>
  <c r="AJ8"/>
  <c r="AJ9"/>
  <c r="AJ10"/>
  <c r="AJ11"/>
  <c r="AI6"/>
  <c r="AI7"/>
  <c r="AI8"/>
  <c r="AI9"/>
  <c r="AI10"/>
  <c r="AI11"/>
  <c r="AH6"/>
  <c r="AH7"/>
  <c r="AH8"/>
  <c r="AH9"/>
  <c r="AH10"/>
  <c r="AH11"/>
  <c r="AG7"/>
  <c r="AG8"/>
  <c r="AG9"/>
  <c r="AG10"/>
  <c r="X5" i="47"/>
  <c r="H271"/>
  <c r="P15"/>
  <c r="P16"/>
  <c r="H21"/>
  <c r="C20"/>
  <c r="D20"/>
  <c r="E20"/>
  <c r="F20"/>
  <c r="G20"/>
  <c r="B20"/>
  <c r="H20" s="1"/>
  <c r="F69" i="44"/>
  <c r="B326" i="47"/>
  <c r="B267" i="36"/>
  <c r="F172" i="46"/>
  <c r="L230"/>
  <c r="L229"/>
  <c r="L228"/>
  <c r="L227"/>
  <c r="L226"/>
  <c r="L225"/>
  <c r="L224"/>
  <c r="L223"/>
  <c r="L222"/>
  <c r="K221"/>
  <c r="J221"/>
  <c r="I221"/>
  <c r="H221"/>
  <c r="G221"/>
  <c r="F221"/>
  <c r="L221" s="1"/>
  <c r="Z326" i="47" l="1"/>
  <c r="B231" i="36"/>
  <c r="H15" i="35"/>
  <c r="H14"/>
  <c r="Q326" i="47" l="1"/>
  <c r="AA326" s="1"/>
  <c r="AD47" i="35"/>
  <c r="AD48"/>
  <c r="AD49"/>
  <c r="AC47"/>
  <c r="AC48"/>
  <c r="AC49"/>
  <c r="AB47"/>
  <c r="AB48"/>
  <c r="AB49"/>
  <c r="AA47"/>
  <c r="AA48"/>
  <c r="AA49"/>
  <c r="Z47"/>
  <c r="Z48"/>
  <c r="Z49"/>
  <c r="Y47"/>
  <c r="Y48"/>
  <c r="Y49"/>
  <c r="F72"/>
  <c r="F63"/>
  <c r="B286" i="47"/>
  <c r="Q286" s="1"/>
  <c r="X286" s="1"/>
  <c r="AF54" i="13"/>
  <c r="AF55"/>
  <c r="AF56"/>
  <c r="AF57"/>
  <c r="AF58"/>
  <c r="AF59"/>
  <c r="AF53"/>
  <c r="W334" i="47"/>
  <c r="V334"/>
  <c r="U334"/>
  <c r="T334"/>
  <c r="S334"/>
  <c r="R334"/>
  <c r="Q334"/>
  <c r="X334" s="1"/>
  <c r="V333"/>
  <c r="U333"/>
  <c r="T333"/>
  <c r="S333"/>
  <c r="R333"/>
  <c r="Q333"/>
  <c r="H333"/>
  <c r="W333" s="1"/>
  <c r="V332"/>
  <c r="U332"/>
  <c r="T332"/>
  <c r="S332"/>
  <c r="R332"/>
  <c r="Q332"/>
  <c r="H332"/>
  <c r="W332" s="1"/>
  <c r="V331"/>
  <c r="U331"/>
  <c r="T331"/>
  <c r="S331"/>
  <c r="R331"/>
  <c r="Q331"/>
  <c r="H331"/>
  <c r="W331" s="1"/>
  <c r="V330"/>
  <c r="U330"/>
  <c r="T330"/>
  <c r="S330"/>
  <c r="R330"/>
  <c r="Q330"/>
  <c r="H330"/>
  <c r="W330" s="1"/>
  <c r="V329"/>
  <c r="U329"/>
  <c r="T329"/>
  <c r="S329"/>
  <c r="R329"/>
  <c r="Q329"/>
  <c r="H329"/>
  <c r="W329" s="1"/>
  <c r="V328"/>
  <c r="U328"/>
  <c r="T328"/>
  <c r="S328"/>
  <c r="R328"/>
  <c r="Q328"/>
  <c r="H328"/>
  <c r="W328" s="1"/>
  <c r="V327"/>
  <c r="U327"/>
  <c r="T327"/>
  <c r="S327"/>
  <c r="R327"/>
  <c r="Q327"/>
  <c r="H327"/>
  <c r="W327" s="1"/>
  <c r="V326"/>
  <c r="U326"/>
  <c r="T326"/>
  <c r="S326"/>
  <c r="C326"/>
  <c r="H326" s="1"/>
  <c r="W326" s="1"/>
  <c r="U325"/>
  <c r="T325"/>
  <c r="S325"/>
  <c r="G325"/>
  <c r="V325" s="1"/>
  <c r="F325"/>
  <c r="E325"/>
  <c r="D325"/>
  <c r="C325"/>
  <c r="R325" s="1"/>
  <c r="B325"/>
  <c r="Q325" s="1"/>
  <c r="W324"/>
  <c r="V324"/>
  <c r="U324"/>
  <c r="T324"/>
  <c r="S324"/>
  <c r="R324"/>
  <c r="Q324"/>
  <c r="X324" s="1"/>
  <c r="V323"/>
  <c r="U323"/>
  <c r="T323"/>
  <c r="S323"/>
  <c r="R323"/>
  <c r="Q323"/>
  <c r="H323"/>
  <c r="W323" s="1"/>
  <c r="V322"/>
  <c r="U322"/>
  <c r="T322"/>
  <c r="S322"/>
  <c r="R322"/>
  <c r="Q322"/>
  <c r="H322"/>
  <c r="W322" s="1"/>
  <c r="V321"/>
  <c r="U321"/>
  <c r="T321"/>
  <c r="S321"/>
  <c r="R321"/>
  <c r="Q321"/>
  <c r="H321"/>
  <c r="W321" s="1"/>
  <c r="V320"/>
  <c r="U320"/>
  <c r="T320"/>
  <c r="S320"/>
  <c r="R320"/>
  <c r="Q320"/>
  <c r="H320"/>
  <c r="W320" s="1"/>
  <c r="V319"/>
  <c r="U319"/>
  <c r="T319"/>
  <c r="S319"/>
  <c r="R319"/>
  <c r="Q319"/>
  <c r="H319"/>
  <c r="W319" s="1"/>
  <c r="V318"/>
  <c r="U318"/>
  <c r="T318"/>
  <c r="S318"/>
  <c r="R318"/>
  <c r="Q318"/>
  <c r="H318"/>
  <c r="W318" s="1"/>
  <c r="V317"/>
  <c r="U317"/>
  <c r="T317"/>
  <c r="S317"/>
  <c r="R317"/>
  <c r="Q317"/>
  <c r="H317"/>
  <c r="W317" s="1"/>
  <c r="V316"/>
  <c r="U316"/>
  <c r="T316"/>
  <c r="S316"/>
  <c r="R316"/>
  <c r="H316"/>
  <c r="W316" s="1"/>
  <c r="B316"/>
  <c r="Q316" s="1"/>
  <c r="X316" s="1"/>
  <c r="U315"/>
  <c r="S315"/>
  <c r="G315"/>
  <c r="V315" s="1"/>
  <c r="F315"/>
  <c r="E315"/>
  <c r="T315" s="1"/>
  <c r="D315"/>
  <c r="C315"/>
  <c r="H315" s="1"/>
  <c r="W315" s="1"/>
  <c r="B315"/>
  <c r="Q315" s="1"/>
  <c r="W314"/>
  <c r="V314"/>
  <c r="U314"/>
  <c r="T314"/>
  <c r="S314"/>
  <c r="R314"/>
  <c r="Q314"/>
  <c r="W313"/>
  <c r="V313"/>
  <c r="U313"/>
  <c r="T313"/>
  <c r="S313"/>
  <c r="R313"/>
  <c r="Q313"/>
  <c r="W312"/>
  <c r="V312"/>
  <c r="U312"/>
  <c r="T312"/>
  <c r="S312"/>
  <c r="R312"/>
  <c r="Q312"/>
  <c r="W311"/>
  <c r="V311"/>
  <c r="U311"/>
  <c r="T311"/>
  <c r="S311"/>
  <c r="R311"/>
  <c r="Q311"/>
  <c r="W310"/>
  <c r="V310"/>
  <c r="U310"/>
  <c r="T310"/>
  <c r="S310"/>
  <c r="R310"/>
  <c r="Q310"/>
  <c r="X310" s="1"/>
  <c r="W309"/>
  <c r="V309"/>
  <c r="U309"/>
  <c r="T309"/>
  <c r="S309"/>
  <c r="R309"/>
  <c r="Q309"/>
  <c r="W308"/>
  <c r="V308"/>
  <c r="U308"/>
  <c r="T308"/>
  <c r="S308"/>
  <c r="R308"/>
  <c r="Q308"/>
  <c r="V307"/>
  <c r="U307"/>
  <c r="T307"/>
  <c r="S307"/>
  <c r="R307"/>
  <c r="Q307"/>
  <c r="H307"/>
  <c r="W307" s="1"/>
  <c r="V306"/>
  <c r="U306"/>
  <c r="T306"/>
  <c r="S306"/>
  <c r="R306"/>
  <c r="Q306"/>
  <c r="H306"/>
  <c r="W306" s="1"/>
  <c r="V305"/>
  <c r="T305"/>
  <c r="G305"/>
  <c r="F305"/>
  <c r="U305" s="1"/>
  <c r="E305"/>
  <c r="D305"/>
  <c r="S305" s="1"/>
  <c r="C305"/>
  <c r="H305" s="1"/>
  <c r="W305" s="1"/>
  <c r="B305"/>
  <c r="Q305" s="1"/>
  <c r="W304"/>
  <c r="V304"/>
  <c r="U304"/>
  <c r="T304"/>
  <c r="S304"/>
  <c r="R304"/>
  <c r="Q304"/>
  <c r="V303"/>
  <c r="U303"/>
  <c r="T303"/>
  <c r="S303"/>
  <c r="R303"/>
  <c r="Q303"/>
  <c r="H303"/>
  <c r="W303" s="1"/>
  <c r="V302"/>
  <c r="U302"/>
  <c r="T302"/>
  <c r="S302"/>
  <c r="R302"/>
  <c r="Q302"/>
  <c r="H302"/>
  <c r="W302" s="1"/>
  <c r="W301"/>
  <c r="V301"/>
  <c r="U301"/>
  <c r="T301"/>
  <c r="S301"/>
  <c r="R301"/>
  <c r="Q301"/>
  <c r="H301"/>
  <c r="V300"/>
  <c r="U300"/>
  <c r="T300"/>
  <c r="S300"/>
  <c r="R300"/>
  <c r="Q300"/>
  <c r="H300"/>
  <c r="W300" s="1"/>
  <c r="V299"/>
  <c r="U299"/>
  <c r="T299"/>
  <c r="S299"/>
  <c r="R299"/>
  <c r="Q299"/>
  <c r="H299"/>
  <c r="W299" s="1"/>
  <c r="W298"/>
  <c r="V298"/>
  <c r="U298"/>
  <c r="T298"/>
  <c r="S298"/>
  <c r="R298"/>
  <c r="Q298"/>
  <c r="H298"/>
  <c r="V297"/>
  <c r="U297"/>
  <c r="T297"/>
  <c r="S297"/>
  <c r="R297"/>
  <c r="Q297"/>
  <c r="H297"/>
  <c r="W297" s="1"/>
  <c r="V296"/>
  <c r="U296"/>
  <c r="G296"/>
  <c r="F296"/>
  <c r="E296"/>
  <c r="T296" s="1"/>
  <c r="D296"/>
  <c r="S296" s="1"/>
  <c r="C296"/>
  <c r="B296"/>
  <c r="Q296" s="1"/>
  <c r="G295"/>
  <c r="V295" s="1"/>
  <c r="F295"/>
  <c r="U295" s="1"/>
  <c r="E295"/>
  <c r="T295" s="1"/>
  <c r="W294"/>
  <c r="V294"/>
  <c r="U294"/>
  <c r="T294"/>
  <c r="S294"/>
  <c r="R294"/>
  <c r="Q294"/>
  <c r="V293"/>
  <c r="U293"/>
  <c r="T293"/>
  <c r="S293"/>
  <c r="R293"/>
  <c r="Q293"/>
  <c r="H293"/>
  <c r="W293" s="1"/>
  <c r="V292"/>
  <c r="U292"/>
  <c r="T292"/>
  <c r="S292"/>
  <c r="R292"/>
  <c r="Q292"/>
  <c r="H292"/>
  <c r="W292" s="1"/>
  <c r="V291"/>
  <c r="U291"/>
  <c r="T291"/>
  <c r="S291"/>
  <c r="R291"/>
  <c r="Q291"/>
  <c r="H291"/>
  <c r="W291" s="1"/>
  <c r="V290"/>
  <c r="U290"/>
  <c r="T290"/>
  <c r="S290"/>
  <c r="R290"/>
  <c r="Q290"/>
  <c r="H290"/>
  <c r="W290" s="1"/>
  <c r="V289"/>
  <c r="U289"/>
  <c r="T289"/>
  <c r="S289"/>
  <c r="R289"/>
  <c r="Q289"/>
  <c r="H289"/>
  <c r="W289" s="1"/>
  <c r="V288"/>
  <c r="U288"/>
  <c r="T288"/>
  <c r="S288"/>
  <c r="R288"/>
  <c r="Q288"/>
  <c r="H288"/>
  <c r="W288" s="1"/>
  <c r="V287"/>
  <c r="U287"/>
  <c r="T287"/>
  <c r="S287"/>
  <c r="R287"/>
  <c r="Q287"/>
  <c r="H287"/>
  <c r="W287" s="1"/>
  <c r="V286"/>
  <c r="U286"/>
  <c r="T286"/>
  <c r="S286"/>
  <c r="R286"/>
  <c r="H286"/>
  <c r="W286" s="1"/>
  <c r="G285"/>
  <c r="V285" s="1"/>
  <c r="F285"/>
  <c r="U285" s="1"/>
  <c r="E285"/>
  <c r="T285" s="1"/>
  <c r="D285"/>
  <c r="S285" s="1"/>
  <c r="C285"/>
  <c r="R285" s="1"/>
  <c r="B285"/>
  <c r="H285" s="1"/>
  <c r="W285" s="1"/>
  <c r="W284"/>
  <c r="V284"/>
  <c r="U284"/>
  <c r="T284"/>
  <c r="S284"/>
  <c r="R284"/>
  <c r="Q284"/>
  <c r="X284" s="1"/>
  <c r="W283"/>
  <c r="V283"/>
  <c r="U283"/>
  <c r="T283"/>
  <c r="S283"/>
  <c r="R283"/>
  <c r="Q283"/>
  <c r="H283"/>
  <c r="V282"/>
  <c r="U282"/>
  <c r="T282"/>
  <c r="S282"/>
  <c r="R282"/>
  <c r="Q282"/>
  <c r="H282"/>
  <c r="W282" s="1"/>
  <c r="V281"/>
  <c r="U281"/>
  <c r="T281"/>
  <c r="S281"/>
  <c r="R281"/>
  <c r="Q281"/>
  <c r="H281"/>
  <c r="W281" s="1"/>
  <c r="W280"/>
  <c r="V280"/>
  <c r="U280"/>
  <c r="T280"/>
  <c r="S280"/>
  <c r="R280"/>
  <c r="Q280"/>
  <c r="H280"/>
  <c r="V279"/>
  <c r="U279"/>
  <c r="T279"/>
  <c r="S279"/>
  <c r="R279"/>
  <c r="Q279"/>
  <c r="X279" s="1"/>
  <c r="H279"/>
  <c r="W279" s="1"/>
  <c r="V278"/>
  <c r="U278"/>
  <c r="T278"/>
  <c r="S278"/>
  <c r="R278"/>
  <c r="Q278"/>
  <c r="H278"/>
  <c r="W278" s="1"/>
  <c r="V277"/>
  <c r="U277"/>
  <c r="T277"/>
  <c r="S277"/>
  <c r="R277"/>
  <c r="Q277"/>
  <c r="H277"/>
  <c r="W277" s="1"/>
  <c r="V276"/>
  <c r="U276"/>
  <c r="T276"/>
  <c r="S276"/>
  <c r="R276"/>
  <c r="Q276"/>
  <c r="X276" s="1"/>
  <c r="H276"/>
  <c r="W276" s="1"/>
  <c r="T275"/>
  <c r="G275"/>
  <c r="V275" s="1"/>
  <c r="F275"/>
  <c r="U275" s="1"/>
  <c r="E275"/>
  <c r="D275"/>
  <c r="S275" s="1"/>
  <c r="C275"/>
  <c r="H275" s="1"/>
  <c r="W275" s="1"/>
  <c r="B275"/>
  <c r="Q275" s="1"/>
  <c r="W274"/>
  <c r="V274"/>
  <c r="U274"/>
  <c r="T274"/>
  <c r="S274"/>
  <c r="R274"/>
  <c r="Q274"/>
  <c r="V273"/>
  <c r="U273"/>
  <c r="T273"/>
  <c r="S273"/>
  <c r="R273"/>
  <c r="Q273"/>
  <c r="H273"/>
  <c r="W273" s="1"/>
  <c r="V272"/>
  <c r="U272"/>
  <c r="T272"/>
  <c r="S272"/>
  <c r="R272"/>
  <c r="Q272"/>
  <c r="H272"/>
  <c r="W272" s="1"/>
  <c r="X272" s="1"/>
  <c r="V271"/>
  <c r="U271"/>
  <c r="T271"/>
  <c r="S271"/>
  <c r="R271"/>
  <c r="Q271"/>
  <c r="W271"/>
  <c r="X271" s="1"/>
  <c r="V270"/>
  <c r="U270"/>
  <c r="T270"/>
  <c r="S270"/>
  <c r="R270"/>
  <c r="Q270"/>
  <c r="H270"/>
  <c r="W270" s="1"/>
  <c r="X270" s="1"/>
  <c r="V269"/>
  <c r="U269"/>
  <c r="T269"/>
  <c r="S269"/>
  <c r="R269"/>
  <c r="Q269"/>
  <c r="H269"/>
  <c r="W269" s="1"/>
  <c r="V268"/>
  <c r="U268"/>
  <c r="T268"/>
  <c r="S268"/>
  <c r="R268"/>
  <c r="Q268"/>
  <c r="H268"/>
  <c r="W268" s="1"/>
  <c r="V267"/>
  <c r="U267"/>
  <c r="T267"/>
  <c r="S267"/>
  <c r="R267"/>
  <c r="Q267"/>
  <c r="H267"/>
  <c r="W267" s="1"/>
  <c r="V266"/>
  <c r="U266"/>
  <c r="T266"/>
  <c r="S266"/>
  <c r="R266"/>
  <c r="Q266"/>
  <c r="H266"/>
  <c r="W266" s="1"/>
  <c r="G265"/>
  <c r="V265" s="1"/>
  <c r="F265"/>
  <c r="U265" s="1"/>
  <c r="E265"/>
  <c r="T265" s="1"/>
  <c r="D265"/>
  <c r="S265" s="1"/>
  <c r="C265"/>
  <c r="R265" s="1"/>
  <c r="B265"/>
  <c r="W264"/>
  <c r="V264"/>
  <c r="U264"/>
  <c r="T264"/>
  <c r="S264"/>
  <c r="R264"/>
  <c r="Q264"/>
  <c r="V263"/>
  <c r="U263"/>
  <c r="T263"/>
  <c r="S263"/>
  <c r="R263"/>
  <c r="Q263"/>
  <c r="H263"/>
  <c r="W263" s="1"/>
  <c r="V262"/>
  <c r="U262"/>
  <c r="T262"/>
  <c r="S262"/>
  <c r="R262"/>
  <c r="Q262"/>
  <c r="H262"/>
  <c r="W262" s="1"/>
  <c r="V261"/>
  <c r="U261"/>
  <c r="T261"/>
  <c r="S261"/>
  <c r="R261"/>
  <c r="Q261"/>
  <c r="X261" s="1"/>
  <c r="H261"/>
  <c r="W261" s="1"/>
  <c r="V260"/>
  <c r="U260"/>
  <c r="T260"/>
  <c r="S260"/>
  <c r="R260"/>
  <c r="Q260"/>
  <c r="X260" s="1"/>
  <c r="H260"/>
  <c r="W260" s="1"/>
  <c r="V259"/>
  <c r="U259"/>
  <c r="T259"/>
  <c r="S259"/>
  <c r="R259"/>
  <c r="Q259"/>
  <c r="H259"/>
  <c r="W259" s="1"/>
  <c r="V258"/>
  <c r="U258"/>
  <c r="T258"/>
  <c r="S258"/>
  <c r="R258"/>
  <c r="Q258"/>
  <c r="H258"/>
  <c r="W258" s="1"/>
  <c r="V257"/>
  <c r="U257"/>
  <c r="T257"/>
  <c r="S257"/>
  <c r="R257"/>
  <c r="Q257"/>
  <c r="H257"/>
  <c r="W257" s="1"/>
  <c r="V256"/>
  <c r="U256"/>
  <c r="T256"/>
  <c r="S256"/>
  <c r="R256"/>
  <c r="Q256"/>
  <c r="H256"/>
  <c r="W256" s="1"/>
  <c r="Q255"/>
  <c r="G255"/>
  <c r="V255" s="1"/>
  <c r="F255"/>
  <c r="U255" s="1"/>
  <c r="E255"/>
  <c r="H255" s="1"/>
  <c r="W255" s="1"/>
  <c r="D255"/>
  <c r="S255" s="1"/>
  <c r="C255"/>
  <c r="R255" s="1"/>
  <c r="B255"/>
  <c r="W254"/>
  <c r="V254"/>
  <c r="U254"/>
  <c r="T254"/>
  <c r="S254"/>
  <c r="R254"/>
  <c r="Q254"/>
  <c r="X254" s="1"/>
  <c r="V253"/>
  <c r="U253"/>
  <c r="T253"/>
  <c r="S253"/>
  <c r="R253"/>
  <c r="Q253"/>
  <c r="H253"/>
  <c r="W253" s="1"/>
  <c r="V252"/>
  <c r="U252"/>
  <c r="T252"/>
  <c r="S252"/>
  <c r="R252"/>
  <c r="Q252"/>
  <c r="X252" s="1"/>
  <c r="H252"/>
  <c r="W252" s="1"/>
  <c r="V251"/>
  <c r="U251"/>
  <c r="T251"/>
  <c r="S251"/>
  <c r="R251"/>
  <c r="Q251"/>
  <c r="H251"/>
  <c r="W251" s="1"/>
  <c r="V250"/>
  <c r="U250"/>
  <c r="T250"/>
  <c r="S250"/>
  <c r="R250"/>
  <c r="Q250"/>
  <c r="H250"/>
  <c r="W250" s="1"/>
  <c r="V249"/>
  <c r="U249"/>
  <c r="T249"/>
  <c r="S249"/>
  <c r="R249"/>
  <c r="Q249"/>
  <c r="H249"/>
  <c r="W249" s="1"/>
  <c r="W248"/>
  <c r="V248"/>
  <c r="U248"/>
  <c r="T248"/>
  <c r="S248"/>
  <c r="R248"/>
  <c r="Q248"/>
  <c r="H248"/>
  <c r="V247"/>
  <c r="U247"/>
  <c r="T247"/>
  <c r="S247"/>
  <c r="R247"/>
  <c r="Q247"/>
  <c r="H247"/>
  <c r="W247" s="1"/>
  <c r="V246"/>
  <c r="U246"/>
  <c r="T246"/>
  <c r="S246"/>
  <c r="R246"/>
  <c r="Q246"/>
  <c r="X246" s="1"/>
  <c r="H246"/>
  <c r="W246" s="1"/>
  <c r="U245"/>
  <c r="G245"/>
  <c r="V245" s="1"/>
  <c r="F245"/>
  <c r="E245"/>
  <c r="T245" s="1"/>
  <c r="D245"/>
  <c r="S245" s="1"/>
  <c r="C245"/>
  <c r="R245" s="1"/>
  <c r="B245"/>
  <c r="Q245" s="1"/>
  <c r="W244"/>
  <c r="V244"/>
  <c r="U244"/>
  <c r="T244"/>
  <c r="S244"/>
  <c r="R244"/>
  <c r="Q244"/>
  <c r="V243"/>
  <c r="U243"/>
  <c r="T243"/>
  <c r="S243"/>
  <c r="R243"/>
  <c r="Q243"/>
  <c r="H243"/>
  <c r="W243" s="1"/>
  <c r="W242"/>
  <c r="V242"/>
  <c r="U242"/>
  <c r="T242"/>
  <c r="S242"/>
  <c r="R242"/>
  <c r="Q242"/>
  <c r="H242"/>
  <c r="V241"/>
  <c r="U241"/>
  <c r="T241"/>
  <c r="S241"/>
  <c r="R241"/>
  <c r="Q241"/>
  <c r="H241"/>
  <c r="W241" s="1"/>
  <c r="V240"/>
  <c r="U240"/>
  <c r="T240"/>
  <c r="S240"/>
  <c r="R240"/>
  <c r="Q240"/>
  <c r="H240"/>
  <c r="W240" s="1"/>
  <c r="V239"/>
  <c r="U239"/>
  <c r="T239"/>
  <c r="S239"/>
  <c r="R239"/>
  <c r="Q239"/>
  <c r="H239"/>
  <c r="W239" s="1"/>
  <c r="V238"/>
  <c r="U238"/>
  <c r="T238"/>
  <c r="S238"/>
  <c r="R238"/>
  <c r="Q238"/>
  <c r="H238"/>
  <c r="W238" s="1"/>
  <c r="V237"/>
  <c r="U237"/>
  <c r="T237"/>
  <c r="S237"/>
  <c r="R237"/>
  <c r="Q237"/>
  <c r="H237"/>
  <c r="W237" s="1"/>
  <c r="V236"/>
  <c r="U236"/>
  <c r="T236"/>
  <c r="S236"/>
  <c r="R236"/>
  <c r="Q236"/>
  <c r="H236"/>
  <c r="W236" s="1"/>
  <c r="G235"/>
  <c r="V235" s="1"/>
  <c r="F235"/>
  <c r="U235" s="1"/>
  <c r="E235"/>
  <c r="T235" s="1"/>
  <c r="D235"/>
  <c r="S235" s="1"/>
  <c r="C235"/>
  <c r="R235" s="1"/>
  <c r="B235"/>
  <c r="W234"/>
  <c r="V234"/>
  <c r="U234"/>
  <c r="T234"/>
  <c r="S234"/>
  <c r="R234"/>
  <c r="Q234"/>
  <c r="V233"/>
  <c r="U233"/>
  <c r="T233"/>
  <c r="S233"/>
  <c r="R233"/>
  <c r="Q233"/>
  <c r="H233"/>
  <c r="W233" s="1"/>
  <c r="V232"/>
  <c r="U232"/>
  <c r="T232"/>
  <c r="S232"/>
  <c r="R232"/>
  <c r="Q232"/>
  <c r="H232"/>
  <c r="W232" s="1"/>
  <c r="V231"/>
  <c r="U231"/>
  <c r="T231"/>
  <c r="S231"/>
  <c r="R231"/>
  <c r="Q231"/>
  <c r="H231"/>
  <c r="W231" s="1"/>
  <c r="V230"/>
  <c r="U230"/>
  <c r="T230"/>
  <c r="S230"/>
  <c r="R230"/>
  <c r="Q230"/>
  <c r="H230"/>
  <c r="W230" s="1"/>
  <c r="V229"/>
  <c r="U229"/>
  <c r="T229"/>
  <c r="S229"/>
  <c r="R229"/>
  <c r="Q229"/>
  <c r="H229"/>
  <c r="W229" s="1"/>
  <c r="V228"/>
  <c r="U228"/>
  <c r="T228"/>
  <c r="S228"/>
  <c r="R228"/>
  <c r="Q228"/>
  <c r="H228"/>
  <c r="W228" s="1"/>
  <c r="V227"/>
  <c r="U227"/>
  <c r="T227"/>
  <c r="S227"/>
  <c r="R227"/>
  <c r="Q227"/>
  <c r="H227"/>
  <c r="W227" s="1"/>
  <c r="V226"/>
  <c r="U226"/>
  <c r="T226"/>
  <c r="S226"/>
  <c r="R226"/>
  <c r="Q226"/>
  <c r="H226"/>
  <c r="W226" s="1"/>
  <c r="Q225"/>
  <c r="G225"/>
  <c r="V225" s="1"/>
  <c r="F225"/>
  <c r="U225" s="1"/>
  <c r="E225"/>
  <c r="T225" s="1"/>
  <c r="D225"/>
  <c r="S225" s="1"/>
  <c r="C225"/>
  <c r="H225" s="1"/>
  <c r="W225" s="1"/>
  <c r="B225"/>
  <c r="W224"/>
  <c r="V224"/>
  <c r="U224"/>
  <c r="T224"/>
  <c r="S224"/>
  <c r="R224"/>
  <c r="Q224"/>
  <c r="V223"/>
  <c r="U223"/>
  <c r="T223"/>
  <c r="S223"/>
  <c r="R223"/>
  <c r="Q223"/>
  <c r="H223"/>
  <c r="W223" s="1"/>
  <c r="V222"/>
  <c r="U222"/>
  <c r="T222"/>
  <c r="S222"/>
  <c r="R222"/>
  <c r="Q222"/>
  <c r="H222"/>
  <c r="W222" s="1"/>
  <c r="V221"/>
  <c r="U221"/>
  <c r="T221"/>
  <c r="S221"/>
  <c r="R221"/>
  <c r="Q221"/>
  <c r="H221"/>
  <c r="W221" s="1"/>
  <c r="V220"/>
  <c r="U220"/>
  <c r="T220"/>
  <c r="S220"/>
  <c r="R220"/>
  <c r="Q220"/>
  <c r="H220"/>
  <c r="W220" s="1"/>
  <c r="V219"/>
  <c r="U219"/>
  <c r="T219"/>
  <c r="S219"/>
  <c r="R219"/>
  <c r="Q219"/>
  <c r="H219"/>
  <c r="W219" s="1"/>
  <c r="V218"/>
  <c r="U218"/>
  <c r="T218"/>
  <c r="S218"/>
  <c r="R218"/>
  <c r="Q218"/>
  <c r="H218"/>
  <c r="W218" s="1"/>
  <c r="V217"/>
  <c r="U217"/>
  <c r="T217"/>
  <c r="S217"/>
  <c r="R217"/>
  <c r="Q217"/>
  <c r="H217"/>
  <c r="W217" s="1"/>
  <c r="V216"/>
  <c r="U216"/>
  <c r="T216"/>
  <c r="S216"/>
  <c r="R216"/>
  <c r="H216"/>
  <c r="H215" s="1"/>
  <c r="W215" s="1"/>
  <c r="B216"/>
  <c r="Q216" s="1"/>
  <c r="S215"/>
  <c r="G215"/>
  <c r="V215" s="1"/>
  <c r="F215"/>
  <c r="U215" s="1"/>
  <c r="E215"/>
  <c r="T215" s="1"/>
  <c r="D215"/>
  <c r="C215"/>
  <c r="R215" s="1"/>
  <c r="B215"/>
  <c r="Q215" s="1"/>
  <c r="W214"/>
  <c r="V214"/>
  <c r="U214"/>
  <c r="T214"/>
  <c r="S214"/>
  <c r="R214"/>
  <c r="Q214"/>
  <c r="V213"/>
  <c r="U213"/>
  <c r="T213"/>
  <c r="S213"/>
  <c r="R213"/>
  <c r="Q213"/>
  <c r="H213"/>
  <c r="W213" s="1"/>
  <c r="V212"/>
  <c r="U212"/>
  <c r="T212"/>
  <c r="S212"/>
  <c r="R212"/>
  <c r="Q212"/>
  <c r="H212"/>
  <c r="W212" s="1"/>
  <c r="V211"/>
  <c r="U211"/>
  <c r="T211"/>
  <c r="S211"/>
  <c r="R211"/>
  <c r="Q211"/>
  <c r="H211"/>
  <c r="W211" s="1"/>
  <c r="V210"/>
  <c r="U210"/>
  <c r="T210"/>
  <c r="S210"/>
  <c r="R210"/>
  <c r="Q210"/>
  <c r="X210" s="1"/>
  <c r="H210"/>
  <c r="W210" s="1"/>
  <c r="V209"/>
  <c r="U209"/>
  <c r="T209"/>
  <c r="S209"/>
  <c r="R209"/>
  <c r="Q209"/>
  <c r="H209"/>
  <c r="W209" s="1"/>
  <c r="V208"/>
  <c r="U208"/>
  <c r="T208"/>
  <c r="S208"/>
  <c r="R208"/>
  <c r="Q208"/>
  <c r="H208"/>
  <c r="W208" s="1"/>
  <c r="V207"/>
  <c r="U207"/>
  <c r="T207"/>
  <c r="S207"/>
  <c r="R207"/>
  <c r="Q207"/>
  <c r="H207"/>
  <c r="W207" s="1"/>
  <c r="V206"/>
  <c r="U206"/>
  <c r="T206"/>
  <c r="S206"/>
  <c r="R206"/>
  <c r="Q206"/>
  <c r="H206"/>
  <c r="W206" s="1"/>
  <c r="V205"/>
  <c r="T205"/>
  <c r="R205"/>
  <c r="G205"/>
  <c r="F205"/>
  <c r="U205" s="1"/>
  <c r="E205"/>
  <c r="D205"/>
  <c r="S205" s="1"/>
  <c r="C205"/>
  <c r="B205"/>
  <c r="W204"/>
  <c r="V204"/>
  <c r="U204"/>
  <c r="T204"/>
  <c r="S204"/>
  <c r="R204"/>
  <c r="Q204"/>
  <c r="V203"/>
  <c r="U203"/>
  <c r="T203"/>
  <c r="S203"/>
  <c r="R203"/>
  <c r="Q203"/>
  <c r="H203"/>
  <c r="W203" s="1"/>
  <c r="V202"/>
  <c r="U202"/>
  <c r="T202"/>
  <c r="S202"/>
  <c r="R202"/>
  <c r="Q202"/>
  <c r="H202"/>
  <c r="W202" s="1"/>
  <c r="W201"/>
  <c r="V201"/>
  <c r="U201"/>
  <c r="T201"/>
  <c r="S201"/>
  <c r="R201"/>
  <c r="Q201"/>
  <c r="X201" s="1"/>
  <c r="H201"/>
  <c r="V200"/>
  <c r="U200"/>
  <c r="T200"/>
  <c r="S200"/>
  <c r="R200"/>
  <c r="Q200"/>
  <c r="H200"/>
  <c r="W200" s="1"/>
  <c r="V199"/>
  <c r="U199"/>
  <c r="T199"/>
  <c r="S199"/>
  <c r="R199"/>
  <c r="Q199"/>
  <c r="H199"/>
  <c r="W199" s="1"/>
  <c r="W198"/>
  <c r="V198"/>
  <c r="U198"/>
  <c r="T198"/>
  <c r="S198"/>
  <c r="R198"/>
  <c r="Q198"/>
  <c r="X198" s="1"/>
  <c r="H198"/>
  <c r="V197"/>
  <c r="U197"/>
  <c r="T197"/>
  <c r="S197"/>
  <c r="R197"/>
  <c r="Q197"/>
  <c r="H197"/>
  <c r="W197" s="1"/>
  <c r="V196"/>
  <c r="U196"/>
  <c r="T196"/>
  <c r="S196"/>
  <c r="R196"/>
  <c r="B196"/>
  <c r="B195" s="1"/>
  <c r="V195"/>
  <c r="R195"/>
  <c r="G195"/>
  <c r="F195"/>
  <c r="U195" s="1"/>
  <c r="E195"/>
  <c r="T195" s="1"/>
  <c r="D195"/>
  <c r="S195" s="1"/>
  <c r="C195"/>
  <c r="W194"/>
  <c r="V194"/>
  <c r="U194"/>
  <c r="T194"/>
  <c r="S194"/>
  <c r="R194"/>
  <c r="Q194"/>
  <c r="V193"/>
  <c r="U193"/>
  <c r="T193"/>
  <c r="S193"/>
  <c r="R193"/>
  <c r="Q193"/>
  <c r="X193" s="1"/>
  <c r="H193"/>
  <c r="W193" s="1"/>
  <c r="V192"/>
  <c r="U192"/>
  <c r="T192"/>
  <c r="S192"/>
  <c r="R192"/>
  <c r="Q192"/>
  <c r="H192"/>
  <c r="W192" s="1"/>
  <c r="V191"/>
  <c r="U191"/>
  <c r="T191"/>
  <c r="S191"/>
  <c r="R191"/>
  <c r="Q191"/>
  <c r="H191"/>
  <c r="W191" s="1"/>
  <c r="V190"/>
  <c r="U190"/>
  <c r="T190"/>
  <c r="S190"/>
  <c r="R190"/>
  <c r="Q190"/>
  <c r="H190"/>
  <c r="W190" s="1"/>
  <c r="V189"/>
  <c r="U189"/>
  <c r="T189"/>
  <c r="S189"/>
  <c r="R189"/>
  <c r="Q189"/>
  <c r="H189"/>
  <c r="W189" s="1"/>
  <c r="V188"/>
  <c r="U188"/>
  <c r="T188"/>
  <c r="S188"/>
  <c r="R188"/>
  <c r="Q188"/>
  <c r="H188"/>
  <c r="W188" s="1"/>
  <c r="V187"/>
  <c r="U187"/>
  <c r="T187"/>
  <c r="S187"/>
  <c r="R187"/>
  <c r="Q187"/>
  <c r="H187"/>
  <c r="W187" s="1"/>
  <c r="V186"/>
  <c r="U186"/>
  <c r="T186"/>
  <c r="S186"/>
  <c r="R186"/>
  <c r="B186"/>
  <c r="B185" s="1"/>
  <c r="G185"/>
  <c r="V185" s="1"/>
  <c r="F185"/>
  <c r="U185" s="1"/>
  <c r="E185"/>
  <c r="T185" s="1"/>
  <c r="D185"/>
  <c r="S185" s="1"/>
  <c r="C185"/>
  <c r="R185" s="1"/>
  <c r="W184"/>
  <c r="V184"/>
  <c r="U184"/>
  <c r="T184"/>
  <c r="S184"/>
  <c r="R184"/>
  <c r="Q184"/>
  <c r="W183"/>
  <c r="V183"/>
  <c r="U183"/>
  <c r="T183"/>
  <c r="S183"/>
  <c r="R183"/>
  <c r="Q183"/>
  <c r="H183"/>
  <c r="V182"/>
  <c r="U182"/>
  <c r="T182"/>
  <c r="S182"/>
  <c r="R182"/>
  <c r="Q182"/>
  <c r="H182"/>
  <c r="W182" s="1"/>
  <c r="W181"/>
  <c r="V181"/>
  <c r="U181"/>
  <c r="T181"/>
  <c r="S181"/>
  <c r="R181"/>
  <c r="Q181"/>
  <c r="X181" s="1"/>
  <c r="H181"/>
  <c r="W180"/>
  <c r="V180"/>
  <c r="U180"/>
  <c r="T180"/>
  <c r="S180"/>
  <c r="R180"/>
  <c r="Q180"/>
  <c r="H180"/>
  <c r="V179"/>
  <c r="U179"/>
  <c r="T179"/>
  <c r="S179"/>
  <c r="R179"/>
  <c r="Q179"/>
  <c r="H179"/>
  <c r="W179" s="1"/>
  <c r="V178"/>
  <c r="U178"/>
  <c r="T178"/>
  <c r="S178"/>
  <c r="R178"/>
  <c r="Q178"/>
  <c r="H178"/>
  <c r="W178" s="1"/>
  <c r="W177"/>
  <c r="V177"/>
  <c r="U177"/>
  <c r="T177"/>
  <c r="S177"/>
  <c r="R177"/>
  <c r="Q177"/>
  <c r="X177" s="1"/>
  <c r="H177"/>
  <c r="V176"/>
  <c r="U176"/>
  <c r="T176"/>
  <c r="S176"/>
  <c r="R176"/>
  <c r="Q176"/>
  <c r="H176"/>
  <c r="W176" s="1"/>
  <c r="U175"/>
  <c r="G175"/>
  <c r="V175" s="1"/>
  <c r="F175"/>
  <c r="E175"/>
  <c r="T175" s="1"/>
  <c r="D175"/>
  <c r="S175" s="1"/>
  <c r="C175"/>
  <c r="R175" s="1"/>
  <c r="B175"/>
  <c r="H175" s="1"/>
  <c r="W175" s="1"/>
  <c r="W174"/>
  <c r="V174"/>
  <c r="U174"/>
  <c r="T174"/>
  <c r="S174"/>
  <c r="R174"/>
  <c r="Q174"/>
  <c r="X174" s="1"/>
  <c r="V173"/>
  <c r="U173"/>
  <c r="T173"/>
  <c r="S173"/>
  <c r="R173"/>
  <c r="Q173"/>
  <c r="H173"/>
  <c r="W173" s="1"/>
  <c r="V172"/>
  <c r="U172"/>
  <c r="T172"/>
  <c r="S172"/>
  <c r="R172"/>
  <c r="Q172"/>
  <c r="H172"/>
  <c r="W172" s="1"/>
  <c r="V171"/>
  <c r="U171"/>
  <c r="T171"/>
  <c r="S171"/>
  <c r="R171"/>
  <c r="Q171"/>
  <c r="H171"/>
  <c r="W171" s="1"/>
  <c r="W170"/>
  <c r="V170"/>
  <c r="U170"/>
  <c r="T170"/>
  <c r="S170"/>
  <c r="R170"/>
  <c r="Q170"/>
  <c r="H170"/>
  <c r="W169"/>
  <c r="V169"/>
  <c r="U169"/>
  <c r="T169"/>
  <c r="S169"/>
  <c r="R169"/>
  <c r="Q169"/>
  <c r="H169"/>
  <c r="V168"/>
  <c r="U168"/>
  <c r="T168"/>
  <c r="S168"/>
  <c r="R168"/>
  <c r="Q168"/>
  <c r="H168"/>
  <c r="W168" s="1"/>
  <c r="W167"/>
  <c r="V167"/>
  <c r="U167"/>
  <c r="T167"/>
  <c r="S167"/>
  <c r="R167"/>
  <c r="Q167"/>
  <c r="X167" s="1"/>
  <c r="H167"/>
  <c r="V166"/>
  <c r="U166"/>
  <c r="T166"/>
  <c r="S166"/>
  <c r="R166"/>
  <c r="B166"/>
  <c r="H166" s="1"/>
  <c r="W166" s="1"/>
  <c r="T165"/>
  <c r="S165"/>
  <c r="G165"/>
  <c r="V165" s="1"/>
  <c r="F165"/>
  <c r="U165" s="1"/>
  <c r="E165"/>
  <c r="D165"/>
  <c r="C165"/>
  <c r="B165"/>
  <c r="Q165" s="1"/>
  <c r="W164"/>
  <c r="V164"/>
  <c r="U164"/>
  <c r="T164"/>
  <c r="S164"/>
  <c r="R164"/>
  <c r="Q164"/>
  <c r="W163"/>
  <c r="V163"/>
  <c r="U163"/>
  <c r="T163"/>
  <c r="S163"/>
  <c r="R163"/>
  <c r="Q163"/>
  <c r="H163"/>
  <c r="V162"/>
  <c r="U162"/>
  <c r="T162"/>
  <c r="S162"/>
  <c r="R162"/>
  <c r="Q162"/>
  <c r="H162"/>
  <c r="W162" s="1"/>
  <c r="V161"/>
  <c r="U161"/>
  <c r="T161"/>
  <c r="S161"/>
  <c r="R161"/>
  <c r="Q161"/>
  <c r="H161"/>
  <c r="W161" s="1"/>
  <c r="W160"/>
  <c r="V160"/>
  <c r="U160"/>
  <c r="T160"/>
  <c r="S160"/>
  <c r="R160"/>
  <c r="Q160"/>
  <c r="X160" s="1"/>
  <c r="H160"/>
  <c r="V159"/>
  <c r="U159"/>
  <c r="T159"/>
  <c r="S159"/>
  <c r="R159"/>
  <c r="Q159"/>
  <c r="H159"/>
  <c r="W159" s="1"/>
  <c r="V158"/>
  <c r="U158"/>
  <c r="T158"/>
  <c r="S158"/>
  <c r="R158"/>
  <c r="Q158"/>
  <c r="H158"/>
  <c r="W158" s="1"/>
  <c r="V157"/>
  <c r="U157"/>
  <c r="T157"/>
  <c r="S157"/>
  <c r="R157"/>
  <c r="Q157"/>
  <c r="H157"/>
  <c r="W157" s="1"/>
  <c r="V156"/>
  <c r="U156"/>
  <c r="T156"/>
  <c r="S156"/>
  <c r="R156"/>
  <c r="H156"/>
  <c r="W156" s="1"/>
  <c r="B156"/>
  <c r="Q156" s="1"/>
  <c r="U155"/>
  <c r="S155"/>
  <c r="G155"/>
  <c r="V155" s="1"/>
  <c r="F155"/>
  <c r="E155"/>
  <c r="D155"/>
  <c r="C155"/>
  <c r="R155" s="1"/>
  <c r="B155"/>
  <c r="Q155" s="1"/>
  <c r="W154"/>
  <c r="V154"/>
  <c r="U154"/>
  <c r="T154"/>
  <c r="S154"/>
  <c r="R154"/>
  <c r="Q154"/>
  <c r="X154" s="1"/>
  <c r="V153"/>
  <c r="U153"/>
  <c r="T153"/>
  <c r="S153"/>
  <c r="R153"/>
  <c r="Q153"/>
  <c r="H153"/>
  <c r="W153" s="1"/>
  <c r="W152"/>
  <c r="V152"/>
  <c r="U152"/>
  <c r="T152"/>
  <c r="S152"/>
  <c r="R152"/>
  <c r="Q152"/>
  <c r="H152"/>
  <c r="W151"/>
  <c r="V151"/>
  <c r="U151"/>
  <c r="T151"/>
  <c r="S151"/>
  <c r="R151"/>
  <c r="Q151"/>
  <c r="H151"/>
  <c r="V150"/>
  <c r="U150"/>
  <c r="T150"/>
  <c r="S150"/>
  <c r="R150"/>
  <c r="Q150"/>
  <c r="H150"/>
  <c r="W150" s="1"/>
  <c r="W149"/>
  <c r="V149"/>
  <c r="U149"/>
  <c r="T149"/>
  <c r="S149"/>
  <c r="R149"/>
  <c r="Q149"/>
  <c r="H149"/>
  <c r="V148"/>
  <c r="U148"/>
  <c r="T148"/>
  <c r="S148"/>
  <c r="R148"/>
  <c r="Q148"/>
  <c r="H148"/>
  <c r="W148" s="1"/>
  <c r="V147"/>
  <c r="U147"/>
  <c r="T147"/>
  <c r="S147"/>
  <c r="R147"/>
  <c r="Q147"/>
  <c r="X147" s="1"/>
  <c r="H147"/>
  <c r="W147" s="1"/>
  <c r="V146"/>
  <c r="U146"/>
  <c r="T146"/>
  <c r="S146"/>
  <c r="R146"/>
  <c r="B146"/>
  <c r="B145" s="1"/>
  <c r="G145"/>
  <c r="V145" s="1"/>
  <c r="F145"/>
  <c r="U145" s="1"/>
  <c r="E145"/>
  <c r="T145" s="1"/>
  <c r="D145"/>
  <c r="S145" s="1"/>
  <c r="C145"/>
  <c r="R145" s="1"/>
  <c r="W144"/>
  <c r="V144"/>
  <c r="U144"/>
  <c r="T144"/>
  <c r="S144"/>
  <c r="R144"/>
  <c r="Q144"/>
  <c r="V143"/>
  <c r="U143"/>
  <c r="T143"/>
  <c r="S143"/>
  <c r="R143"/>
  <c r="Q143"/>
  <c r="H143"/>
  <c r="W143" s="1"/>
  <c r="W142"/>
  <c r="V142"/>
  <c r="U142"/>
  <c r="T142"/>
  <c r="S142"/>
  <c r="R142"/>
  <c r="Q142"/>
  <c r="H142"/>
  <c r="V141"/>
  <c r="U141"/>
  <c r="T141"/>
  <c r="S141"/>
  <c r="R141"/>
  <c r="Q141"/>
  <c r="X141" s="1"/>
  <c r="H141"/>
  <c r="W141" s="1"/>
  <c r="V140"/>
  <c r="U140"/>
  <c r="T140"/>
  <c r="S140"/>
  <c r="R140"/>
  <c r="Q140"/>
  <c r="H140"/>
  <c r="W140" s="1"/>
  <c r="V139"/>
  <c r="U139"/>
  <c r="T139"/>
  <c r="S139"/>
  <c r="R139"/>
  <c r="Q139"/>
  <c r="H139"/>
  <c r="W139" s="1"/>
  <c r="V138"/>
  <c r="U138"/>
  <c r="T138"/>
  <c r="S138"/>
  <c r="R138"/>
  <c r="Q138"/>
  <c r="H138"/>
  <c r="W138" s="1"/>
  <c r="V137"/>
  <c r="U137"/>
  <c r="T137"/>
  <c r="S137"/>
  <c r="R137"/>
  <c r="Q137"/>
  <c r="H137"/>
  <c r="W137" s="1"/>
  <c r="W136"/>
  <c r="V136"/>
  <c r="U136"/>
  <c r="T136"/>
  <c r="S136"/>
  <c r="R136"/>
  <c r="Q136"/>
  <c r="H136"/>
  <c r="U135"/>
  <c r="R135"/>
  <c r="G135"/>
  <c r="V135" s="1"/>
  <c r="F135"/>
  <c r="E135"/>
  <c r="T135" s="1"/>
  <c r="D135"/>
  <c r="S135" s="1"/>
  <c r="C135"/>
  <c r="B135"/>
  <c r="Q135" s="1"/>
  <c r="W134"/>
  <c r="V134"/>
  <c r="U134"/>
  <c r="T134"/>
  <c r="S134"/>
  <c r="R134"/>
  <c r="Q134"/>
  <c r="V133"/>
  <c r="U133"/>
  <c r="T133"/>
  <c r="S133"/>
  <c r="R133"/>
  <c r="Q133"/>
  <c r="H133"/>
  <c r="W133" s="1"/>
  <c r="V132"/>
  <c r="U132"/>
  <c r="T132"/>
  <c r="S132"/>
  <c r="R132"/>
  <c r="Q132"/>
  <c r="H132"/>
  <c r="W132" s="1"/>
  <c r="W131"/>
  <c r="V131"/>
  <c r="U131"/>
  <c r="T131"/>
  <c r="S131"/>
  <c r="R131"/>
  <c r="Q131"/>
  <c r="H131"/>
  <c r="V130"/>
  <c r="U130"/>
  <c r="T130"/>
  <c r="S130"/>
  <c r="R130"/>
  <c r="Q130"/>
  <c r="H130"/>
  <c r="W130" s="1"/>
  <c r="V129"/>
  <c r="U129"/>
  <c r="T129"/>
  <c r="S129"/>
  <c r="R129"/>
  <c r="Q129"/>
  <c r="H129"/>
  <c r="W129" s="1"/>
  <c r="V128"/>
  <c r="U128"/>
  <c r="T128"/>
  <c r="S128"/>
  <c r="R128"/>
  <c r="Q128"/>
  <c r="H128"/>
  <c r="W128" s="1"/>
  <c r="V127"/>
  <c r="U127"/>
  <c r="T127"/>
  <c r="S127"/>
  <c r="R127"/>
  <c r="Q127"/>
  <c r="X127" s="1"/>
  <c r="H127"/>
  <c r="W127" s="1"/>
  <c r="V126"/>
  <c r="U126"/>
  <c r="T126"/>
  <c r="S126"/>
  <c r="R126"/>
  <c r="Q126"/>
  <c r="H126"/>
  <c r="W126" s="1"/>
  <c r="U125"/>
  <c r="T125"/>
  <c r="Q125"/>
  <c r="G125"/>
  <c r="V125" s="1"/>
  <c r="F125"/>
  <c r="E125"/>
  <c r="D125"/>
  <c r="S125" s="1"/>
  <c r="C125"/>
  <c r="R125" s="1"/>
  <c r="B125"/>
  <c r="W124"/>
  <c r="V124"/>
  <c r="U124"/>
  <c r="T124"/>
  <c r="S124"/>
  <c r="R124"/>
  <c r="Q124"/>
  <c r="X124" s="1"/>
  <c r="V123"/>
  <c r="U123"/>
  <c r="T123"/>
  <c r="S123"/>
  <c r="R123"/>
  <c r="Q123"/>
  <c r="H123"/>
  <c r="W123" s="1"/>
  <c r="V122"/>
  <c r="U122"/>
  <c r="T122"/>
  <c r="S122"/>
  <c r="R122"/>
  <c r="Q122"/>
  <c r="H122"/>
  <c r="W122" s="1"/>
  <c r="W121"/>
  <c r="V121"/>
  <c r="U121"/>
  <c r="T121"/>
  <c r="S121"/>
  <c r="R121"/>
  <c r="Q121"/>
  <c r="H121"/>
  <c r="V120"/>
  <c r="U120"/>
  <c r="T120"/>
  <c r="S120"/>
  <c r="R120"/>
  <c r="Q120"/>
  <c r="H120"/>
  <c r="W120" s="1"/>
  <c r="V119"/>
  <c r="U119"/>
  <c r="T119"/>
  <c r="S119"/>
  <c r="R119"/>
  <c r="Q119"/>
  <c r="H119"/>
  <c r="W119" s="1"/>
  <c r="V118"/>
  <c r="U118"/>
  <c r="T118"/>
  <c r="S118"/>
  <c r="R118"/>
  <c r="Q118"/>
  <c r="H118"/>
  <c r="W118" s="1"/>
  <c r="W117"/>
  <c r="V117"/>
  <c r="U117"/>
  <c r="T117"/>
  <c r="S117"/>
  <c r="R117"/>
  <c r="Q117"/>
  <c r="H117"/>
  <c r="V116"/>
  <c r="S116"/>
  <c r="R116"/>
  <c r="G116"/>
  <c r="G6" s="1"/>
  <c r="F116"/>
  <c r="F115" s="1"/>
  <c r="U115" s="1"/>
  <c r="E116"/>
  <c r="T116" s="1"/>
  <c r="D116"/>
  <c r="C116"/>
  <c r="B116"/>
  <c r="R115"/>
  <c r="G115"/>
  <c r="V115" s="1"/>
  <c r="D115"/>
  <c r="S115" s="1"/>
  <c r="C115"/>
  <c r="W114"/>
  <c r="V114"/>
  <c r="U114"/>
  <c r="T114"/>
  <c r="S114"/>
  <c r="R114"/>
  <c r="Q114"/>
  <c r="V113"/>
  <c r="U113"/>
  <c r="T113"/>
  <c r="S113"/>
  <c r="R113"/>
  <c r="Q113"/>
  <c r="H113"/>
  <c r="W113" s="1"/>
  <c r="W112"/>
  <c r="V112"/>
  <c r="U112"/>
  <c r="T112"/>
  <c r="S112"/>
  <c r="R112"/>
  <c r="Q112"/>
  <c r="H112"/>
  <c r="V111"/>
  <c r="U111"/>
  <c r="T111"/>
  <c r="S111"/>
  <c r="R111"/>
  <c r="Q111"/>
  <c r="X111" s="1"/>
  <c r="H111"/>
  <c r="W111" s="1"/>
  <c r="V110"/>
  <c r="U110"/>
  <c r="T110"/>
  <c r="S110"/>
  <c r="R110"/>
  <c r="Q110"/>
  <c r="H110"/>
  <c r="W110" s="1"/>
  <c r="V109"/>
  <c r="U109"/>
  <c r="T109"/>
  <c r="S109"/>
  <c r="R109"/>
  <c r="Q109"/>
  <c r="H109"/>
  <c r="W109" s="1"/>
  <c r="V108"/>
  <c r="U108"/>
  <c r="T108"/>
  <c r="S108"/>
  <c r="R108"/>
  <c r="Q108"/>
  <c r="X108" s="1"/>
  <c r="H108"/>
  <c r="W108" s="1"/>
  <c r="V107"/>
  <c r="U107"/>
  <c r="T107"/>
  <c r="S107"/>
  <c r="R107"/>
  <c r="Q107"/>
  <c r="H107"/>
  <c r="W107" s="1"/>
  <c r="W106"/>
  <c r="V106"/>
  <c r="U106"/>
  <c r="T106"/>
  <c r="S106"/>
  <c r="R106"/>
  <c r="Q106"/>
  <c r="H106"/>
  <c r="V105"/>
  <c r="U105"/>
  <c r="R105"/>
  <c r="Q105"/>
  <c r="G105"/>
  <c r="F105"/>
  <c r="E105"/>
  <c r="H105" s="1"/>
  <c r="W105" s="1"/>
  <c r="D105"/>
  <c r="S105" s="1"/>
  <c r="C105"/>
  <c r="B105"/>
  <c r="W104"/>
  <c r="V104"/>
  <c r="U104"/>
  <c r="T104"/>
  <c r="S104"/>
  <c r="R104"/>
  <c r="Q104"/>
  <c r="V103"/>
  <c r="U103"/>
  <c r="T103"/>
  <c r="S103"/>
  <c r="R103"/>
  <c r="Q103"/>
  <c r="H103"/>
  <c r="W103" s="1"/>
  <c r="V102"/>
  <c r="U102"/>
  <c r="T102"/>
  <c r="S102"/>
  <c r="R102"/>
  <c r="Q102"/>
  <c r="H102"/>
  <c r="W102" s="1"/>
  <c r="V101"/>
  <c r="U101"/>
  <c r="T101"/>
  <c r="S101"/>
  <c r="R101"/>
  <c r="Q101"/>
  <c r="H101"/>
  <c r="W101" s="1"/>
  <c r="V100"/>
  <c r="U100"/>
  <c r="T100"/>
  <c r="S100"/>
  <c r="R100"/>
  <c r="Q100"/>
  <c r="H100"/>
  <c r="W100" s="1"/>
  <c r="V99"/>
  <c r="U99"/>
  <c r="T99"/>
  <c r="S99"/>
  <c r="R99"/>
  <c r="Q99"/>
  <c r="H99"/>
  <c r="W99" s="1"/>
  <c r="W98"/>
  <c r="V98"/>
  <c r="U98"/>
  <c r="T98"/>
  <c r="S98"/>
  <c r="R98"/>
  <c r="Q98"/>
  <c r="H98"/>
  <c r="V97"/>
  <c r="U97"/>
  <c r="T97"/>
  <c r="S97"/>
  <c r="R97"/>
  <c r="Q97"/>
  <c r="H97"/>
  <c r="W97" s="1"/>
  <c r="V96"/>
  <c r="U96"/>
  <c r="T96"/>
  <c r="S96"/>
  <c r="R96"/>
  <c r="Q96"/>
  <c r="H96"/>
  <c r="W96" s="1"/>
  <c r="V95"/>
  <c r="T95"/>
  <c r="G95"/>
  <c r="F95"/>
  <c r="U95" s="1"/>
  <c r="E95"/>
  <c r="D95"/>
  <c r="S95" s="1"/>
  <c r="C95"/>
  <c r="R95" s="1"/>
  <c r="B95"/>
  <c r="Q95" s="1"/>
  <c r="W94"/>
  <c r="V94"/>
  <c r="U94"/>
  <c r="T94"/>
  <c r="S94"/>
  <c r="R94"/>
  <c r="Q94"/>
  <c r="W93"/>
  <c r="V93"/>
  <c r="U93"/>
  <c r="T93"/>
  <c r="S93"/>
  <c r="R93"/>
  <c r="Q93"/>
  <c r="X93" s="1"/>
  <c r="W92"/>
  <c r="V92"/>
  <c r="U92"/>
  <c r="T92"/>
  <c r="S92"/>
  <c r="R92"/>
  <c r="Q92"/>
  <c r="V91"/>
  <c r="U91"/>
  <c r="T91"/>
  <c r="S91"/>
  <c r="R91"/>
  <c r="Q91"/>
  <c r="H91"/>
  <c r="W91" s="1"/>
  <c r="V90"/>
  <c r="U90"/>
  <c r="T90"/>
  <c r="S90"/>
  <c r="R90"/>
  <c r="Q90"/>
  <c r="H90"/>
  <c r="W90" s="1"/>
  <c r="V89"/>
  <c r="U89"/>
  <c r="T89"/>
  <c r="S89"/>
  <c r="R89"/>
  <c r="Q89"/>
  <c r="H89"/>
  <c r="W89" s="1"/>
  <c r="V88"/>
  <c r="U88"/>
  <c r="T88"/>
  <c r="S88"/>
  <c r="R88"/>
  <c r="Q88"/>
  <c r="X88" s="1"/>
  <c r="H88"/>
  <c r="W88" s="1"/>
  <c r="V87"/>
  <c r="U87"/>
  <c r="T87"/>
  <c r="S87"/>
  <c r="R87"/>
  <c r="Q87"/>
  <c r="H87"/>
  <c r="W87" s="1"/>
  <c r="W86"/>
  <c r="V86"/>
  <c r="U86"/>
  <c r="T86"/>
  <c r="S86"/>
  <c r="R86"/>
  <c r="Q86"/>
  <c r="H86"/>
  <c r="V85"/>
  <c r="U85"/>
  <c r="R85"/>
  <c r="Q85"/>
  <c r="G85"/>
  <c r="F85"/>
  <c r="E85"/>
  <c r="H85" s="1"/>
  <c r="W85" s="1"/>
  <c r="D85"/>
  <c r="S85" s="1"/>
  <c r="C85"/>
  <c r="B85"/>
  <c r="W84"/>
  <c r="V84"/>
  <c r="U84"/>
  <c r="T84"/>
  <c r="S84"/>
  <c r="R84"/>
  <c r="Q84"/>
  <c r="V83"/>
  <c r="U83"/>
  <c r="T83"/>
  <c r="S83"/>
  <c r="R83"/>
  <c r="Q83"/>
  <c r="H83"/>
  <c r="W83" s="1"/>
  <c r="W82"/>
  <c r="V82"/>
  <c r="U82"/>
  <c r="T82"/>
  <c r="S82"/>
  <c r="R82"/>
  <c r="Q82"/>
  <c r="X82" s="1"/>
  <c r="H82"/>
  <c r="V81"/>
  <c r="U81"/>
  <c r="T81"/>
  <c r="S81"/>
  <c r="R81"/>
  <c r="Q81"/>
  <c r="H81"/>
  <c r="W81" s="1"/>
  <c r="V80"/>
  <c r="U80"/>
  <c r="T80"/>
  <c r="S80"/>
  <c r="R80"/>
  <c r="Q80"/>
  <c r="H80"/>
  <c r="W80" s="1"/>
  <c r="V79"/>
  <c r="U79"/>
  <c r="T79"/>
  <c r="S79"/>
  <c r="R79"/>
  <c r="Q79"/>
  <c r="H79"/>
  <c r="W79" s="1"/>
  <c r="V78"/>
  <c r="U78"/>
  <c r="T78"/>
  <c r="S78"/>
  <c r="R78"/>
  <c r="Q78"/>
  <c r="H78"/>
  <c r="W78" s="1"/>
  <c r="V77"/>
  <c r="U77"/>
  <c r="T77"/>
  <c r="S77"/>
  <c r="R77"/>
  <c r="Q77"/>
  <c r="H77"/>
  <c r="W77" s="1"/>
  <c r="V76"/>
  <c r="U76"/>
  <c r="T76"/>
  <c r="S76"/>
  <c r="R76"/>
  <c r="Q76"/>
  <c r="H76"/>
  <c r="W76" s="1"/>
  <c r="V75"/>
  <c r="T75"/>
  <c r="G75"/>
  <c r="F75"/>
  <c r="U75" s="1"/>
  <c r="E75"/>
  <c r="D75"/>
  <c r="S75" s="1"/>
  <c r="C75"/>
  <c r="R75" s="1"/>
  <c r="B75"/>
  <c r="Q75" s="1"/>
  <c r="W74"/>
  <c r="V74"/>
  <c r="U74"/>
  <c r="T74"/>
  <c r="S74"/>
  <c r="R74"/>
  <c r="Q74"/>
  <c r="W73"/>
  <c r="V73"/>
  <c r="U73"/>
  <c r="T73"/>
  <c r="S73"/>
  <c r="R73"/>
  <c r="Q73"/>
  <c r="X73" s="1"/>
  <c r="H73"/>
  <c r="V72"/>
  <c r="U72"/>
  <c r="T72"/>
  <c r="S72"/>
  <c r="R72"/>
  <c r="Q72"/>
  <c r="H72"/>
  <c r="W72" s="1"/>
  <c r="V71"/>
  <c r="U71"/>
  <c r="T71"/>
  <c r="S71"/>
  <c r="R71"/>
  <c r="Q71"/>
  <c r="H71"/>
  <c r="W71" s="1"/>
  <c r="W70"/>
  <c r="V70"/>
  <c r="U70"/>
  <c r="T70"/>
  <c r="S70"/>
  <c r="R70"/>
  <c r="Q70"/>
  <c r="X70" s="1"/>
  <c r="H70"/>
  <c r="V69"/>
  <c r="U69"/>
  <c r="T69"/>
  <c r="S69"/>
  <c r="R69"/>
  <c r="Q69"/>
  <c r="H69"/>
  <c r="W69" s="1"/>
  <c r="V68"/>
  <c r="U68"/>
  <c r="T68"/>
  <c r="S68"/>
  <c r="R68"/>
  <c r="Q68"/>
  <c r="H68"/>
  <c r="W68" s="1"/>
  <c r="W67"/>
  <c r="V67"/>
  <c r="U67"/>
  <c r="T67"/>
  <c r="S67"/>
  <c r="R67"/>
  <c r="Q67"/>
  <c r="X67" s="1"/>
  <c r="H67"/>
  <c r="V66"/>
  <c r="U66"/>
  <c r="T66"/>
  <c r="S66"/>
  <c r="R66"/>
  <c r="Q66"/>
  <c r="H66"/>
  <c r="W66" s="1"/>
  <c r="U65"/>
  <c r="T65"/>
  <c r="S65"/>
  <c r="G65"/>
  <c r="V65" s="1"/>
  <c r="F65"/>
  <c r="E65"/>
  <c r="D65"/>
  <c r="C65"/>
  <c r="R65" s="1"/>
  <c r="B65"/>
  <c r="Q65" s="1"/>
  <c r="W64"/>
  <c r="V64"/>
  <c r="U64"/>
  <c r="T64"/>
  <c r="S64"/>
  <c r="R64"/>
  <c r="Q64"/>
  <c r="V63"/>
  <c r="U63"/>
  <c r="T63"/>
  <c r="S63"/>
  <c r="R63"/>
  <c r="Q63"/>
  <c r="X63" s="1"/>
  <c r="H63"/>
  <c r="W63" s="1"/>
  <c r="V62"/>
  <c r="U62"/>
  <c r="T62"/>
  <c r="S62"/>
  <c r="R62"/>
  <c r="Q62"/>
  <c r="H62"/>
  <c r="W62" s="1"/>
  <c r="V61"/>
  <c r="U61"/>
  <c r="T61"/>
  <c r="S61"/>
  <c r="R61"/>
  <c r="Q61"/>
  <c r="H61"/>
  <c r="W61" s="1"/>
  <c r="V60"/>
  <c r="U60"/>
  <c r="T60"/>
  <c r="S60"/>
  <c r="R60"/>
  <c r="Q60"/>
  <c r="H60"/>
  <c r="W60" s="1"/>
  <c r="W59"/>
  <c r="V59"/>
  <c r="U59"/>
  <c r="T59"/>
  <c r="S59"/>
  <c r="R59"/>
  <c r="Q59"/>
  <c r="H59"/>
  <c r="V58"/>
  <c r="U58"/>
  <c r="T58"/>
  <c r="S58"/>
  <c r="R58"/>
  <c r="Q58"/>
  <c r="H58"/>
  <c r="W58" s="1"/>
  <c r="V57"/>
  <c r="U57"/>
  <c r="T57"/>
  <c r="S57"/>
  <c r="R57"/>
  <c r="Q57"/>
  <c r="H57"/>
  <c r="H7" s="1"/>
  <c r="W7" s="1"/>
  <c r="W56"/>
  <c r="V56"/>
  <c r="U56"/>
  <c r="T56"/>
  <c r="S56"/>
  <c r="R56"/>
  <c r="Q56"/>
  <c r="X56" s="1"/>
  <c r="H56"/>
  <c r="H55"/>
  <c r="W55" s="1"/>
  <c r="G55"/>
  <c r="V55" s="1"/>
  <c r="F55"/>
  <c r="U55" s="1"/>
  <c r="E55"/>
  <c r="T55" s="1"/>
  <c r="D55"/>
  <c r="S55" s="1"/>
  <c r="C55"/>
  <c r="R55" s="1"/>
  <c r="B55"/>
  <c r="Q55" s="1"/>
  <c r="W54"/>
  <c r="V54"/>
  <c r="U54"/>
  <c r="T54"/>
  <c r="S54"/>
  <c r="R54"/>
  <c r="Q54"/>
  <c r="W53"/>
  <c r="V53"/>
  <c r="U53"/>
  <c r="T53"/>
  <c r="S53"/>
  <c r="R53"/>
  <c r="Q53"/>
  <c r="W52"/>
  <c r="V52"/>
  <c r="U52"/>
  <c r="T52"/>
  <c r="S52"/>
  <c r="R52"/>
  <c r="Q52"/>
  <c r="W51"/>
  <c r="V51"/>
  <c r="U51"/>
  <c r="T51"/>
  <c r="S51"/>
  <c r="R51"/>
  <c r="Q51"/>
  <c r="W50"/>
  <c r="V50"/>
  <c r="U50"/>
  <c r="T50"/>
  <c r="S50"/>
  <c r="R50"/>
  <c r="Q50"/>
  <c r="W49"/>
  <c r="V49"/>
  <c r="U49"/>
  <c r="T49"/>
  <c r="S49"/>
  <c r="R49"/>
  <c r="Q49"/>
  <c r="X49" s="1"/>
  <c r="W48"/>
  <c r="V48"/>
  <c r="U48"/>
  <c r="T48"/>
  <c r="S48"/>
  <c r="R48"/>
  <c r="Q48"/>
  <c r="W47"/>
  <c r="V47"/>
  <c r="U47"/>
  <c r="T47"/>
  <c r="S47"/>
  <c r="R47"/>
  <c r="Q47"/>
  <c r="W46"/>
  <c r="V46"/>
  <c r="U46"/>
  <c r="T46"/>
  <c r="S46"/>
  <c r="R46"/>
  <c r="Q46"/>
  <c r="W45"/>
  <c r="V45"/>
  <c r="U45"/>
  <c r="T45"/>
  <c r="S45"/>
  <c r="R45"/>
  <c r="Q45"/>
  <c r="W44"/>
  <c r="V44"/>
  <c r="U44"/>
  <c r="T44"/>
  <c r="S44"/>
  <c r="R44"/>
  <c r="Q44"/>
  <c r="W43"/>
  <c r="V43"/>
  <c r="U43"/>
  <c r="T43"/>
  <c r="S43"/>
  <c r="R43"/>
  <c r="Q43"/>
  <c r="W42"/>
  <c r="V42"/>
  <c r="U42"/>
  <c r="T42"/>
  <c r="S42"/>
  <c r="R42"/>
  <c r="Q42"/>
  <c r="W41"/>
  <c r="V41"/>
  <c r="U41"/>
  <c r="T41"/>
  <c r="S41"/>
  <c r="R41"/>
  <c r="Q41"/>
  <c r="W40"/>
  <c r="V40"/>
  <c r="U40"/>
  <c r="T40"/>
  <c r="S40"/>
  <c r="R40"/>
  <c r="Q40"/>
  <c r="W39"/>
  <c r="V39"/>
  <c r="U39"/>
  <c r="T39"/>
  <c r="S39"/>
  <c r="R39"/>
  <c r="Q39"/>
  <c r="W38"/>
  <c r="V38"/>
  <c r="U38"/>
  <c r="T38"/>
  <c r="S38"/>
  <c r="R38"/>
  <c r="Q38"/>
  <c r="W37"/>
  <c r="V37"/>
  <c r="U37"/>
  <c r="T37"/>
  <c r="S37"/>
  <c r="R37"/>
  <c r="Q37"/>
  <c r="X37" s="1"/>
  <c r="W36"/>
  <c r="V36"/>
  <c r="U36"/>
  <c r="T36"/>
  <c r="S36"/>
  <c r="R36"/>
  <c r="Q36"/>
  <c r="X36" s="1"/>
  <c r="W35"/>
  <c r="V35"/>
  <c r="U35"/>
  <c r="T35"/>
  <c r="S35"/>
  <c r="R35"/>
  <c r="Q35"/>
  <c r="W34"/>
  <c r="V34"/>
  <c r="U34"/>
  <c r="T34"/>
  <c r="S34"/>
  <c r="R34"/>
  <c r="Q34"/>
  <c r="W33"/>
  <c r="V33"/>
  <c r="U33"/>
  <c r="T33"/>
  <c r="S33"/>
  <c r="R33"/>
  <c r="Q33"/>
  <c r="W32"/>
  <c r="V32"/>
  <c r="U32"/>
  <c r="T32"/>
  <c r="S32"/>
  <c r="R32"/>
  <c r="Q32"/>
  <c r="W31"/>
  <c r="V31"/>
  <c r="U31"/>
  <c r="T31"/>
  <c r="S31"/>
  <c r="R31"/>
  <c r="Q31"/>
  <c r="W30"/>
  <c r="V30"/>
  <c r="U30"/>
  <c r="T30"/>
  <c r="S30"/>
  <c r="R30"/>
  <c r="Q30"/>
  <c r="W29"/>
  <c r="V29"/>
  <c r="U29"/>
  <c r="T29"/>
  <c r="S29"/>
  <c r="R29"/>
  <c r="Q29"/>
  <c r="W28"/>
  <c r="V28"/>
  <c r="U28"/>
  <c r="T28"/>
  <c r="S28"/>
  <c r="R28"/>
  <c r="Q28"/>
  <c r="W27"/>
  <c r="V27"/>
  <c r="U27"/>
  <c r="T27"/>
  <c r="S27"/>
  <c r="R27"/>
  <c r="Q27"/>
  <c r="V26"/>
  <c r="U26"/>
  <c r="T26"/>
  <c r="S26"/>
  <c r="R26"/>
  <c r="B26"/>
  <c r="H26" s="1"/>
  <c r="W26" s="1"/>
  <c r="S25"/>
  <c r="G25"/>
  <c r="V25" s="1"/>
  <c r="F25"/>
  <c r="U25" s="1"/>
  <c r="E25"/>
  <c r="T25" s="1"/>
  <c r="D25"/>
  <c r="C25"/>
  <c r="R25" s="1"/>
  <c r="B25"/>
  <c r="H25" s="1"/>
  <c r="W25" s="1"/>
  <c r="W24"/>
  <c r="V24"/>
  <c r="U24"/>
  <c r="T24"/>
  <c r="S24"/>
  <c r="R24"/>
  <c r="Q24"/>
  <c r="W23"/>
  <c r="V23"/>
  <c r="U23"/>
  <c r="T23"/>
  <c r="S23"/>
  <c r="R23"/>
  <c r="Q23"/>
  <c r="W22"/>
  <c r="V22"/>
  <c r="U22"/>
  <c r="T22"/>
  <c r="S22"/>
  <c r="R22"/>
  <c r="Q22"/>
  <c r="W21"/>
  <c r="V21"/>
  <c r="U21"/>
  <c r="T21"/>
  <c r="S21"/>
  <c r="R21"/>
  <c r="Q21"/>
  <c r="W20"/>
  <c r="V20"/>
  <c r="U20"/>
  <c r="T20"/>
  <c r="S20"/>
  <c r="R20"/>
  <c r="Q20"/>
  <c r="W19"/>
  <c r="V19"/>
  <c r="U19"/>
  <c r="T19"/>
  <c r="S19"/>
  <c r="R19"/>
  <c r="Q19"/>
  <c r="W18"/>
  <c r="V18"/>
  <c r="U18"/>
  <c r="T18"/>
  <c r="S18"/>
  <c r="R18"/>
  <c r="Q18"/>
  <c r="W14"/>
  <c r="V14"/>
  <c r="U14"/>
  <c r="T14"/>
  <c r="S14"/>
  <c r="R14"/>
  <c r="Q14"/>
  <c r="W13"/>
  <c r="V13"/>
  <c r="U13"/>
  <c r="T13"/>
  <c r="S13"/>
  <c r="R13"/>
  <c r="Q13"/>
  <c r="W12"/>
  <c r="V12"/>
  <c r="U12"/>
  <c r="T12"/>
  <c r="S12"/>
  <c r="R12"/>
  <c r="Q12"/>
  <c r="V11"/>
  <c r="T11"/>
  <c r="S11"/>
  <c r="G11"/>
  <c r="F11"/>
  <c r="E11"/>
  <c r="D11"/>
  <c r="C11"/>
  <c r="C5" s="1"/>
  <c r="R5" s="1"/>
  <c r="B11"/>
  <c r="V10"/>
  <c r="U10"/>
  <c r="T10"/>
  <c r="S10"/>
  <c r="R10"/>
  <c r="Q10"/>
  <c r="H10"/>
  <c r="W10" s="1"/>
  <c r="W9"/>
  <c r="V9"/>
  <c r="U9"/>
  <c r="T9"/>
  <c r="S9"/>
  <c r="R9"/>
  <c r="Q9"/>
  <c r="W8"/>
  <c r="V8"/>
  <c r="U8"/>
  <c r="T8"/>
  <c r="S8"/>
  <c r="R8"/>
  <c r="Q8"/>
  <c r="G7"/>
  <c r="G17" s="1"/>
  <c r="V17" s="1"/>
  <c r="F7"/>
  <c r="E7"/>
  <c r="E17" s="1"/>
  <c r="T17" s="1"/>
  <c r="D7"/>
  <c r="D17" s="1"/>
  <c r="S17" s="1"/>
  <c r="C7"/>
  <c r="B7"/>
  <c r="B17" s="1"/>
  <c r="E6"/>
  <c r="D6"/>
  <c r="C6"/>
  <c r="AE54" i="13"/>
  <c r="AE55"/>
  <c r="AE56"/>
  <c r="AE57"/>
  <c r="AE58"/>
  <c r="AE59"/>
  <c r="AD54"/>
  <c r="AD55"/>
  <c r="AD56"/>
  <c r="AD57"/>
  <c r="AD58"/>
  <c r="AD59"/>
  <c r="AC54"/>
  <c r="AC55"/>
  <c r="AC56"/>
  <c r="AC57"/>
  <c r="AC58"/>
  <c r="AC59"/>
  <c r="AB54"/>
  <c r="AB55"/>
  <c r="AB56"/>
  <c r="AB57"/>
  <c r="AB58"/>
  <c r="AB59"/>
  <c r="AA54"/>
  <c r="AA55"/>
  <c r="AA56"/>
  <c r="AA57"/>
  <c r="AA58"/>
  <c r="AA59"/>
  <c r="AA53"/>
  <c r="AB53"/>
  <c r="AC53"/>
  <c r="AD53"/>
  <c r="AE53"/>
  <c r="Z54"/>
  <c r="Z55"/>
  <c r="Z56"/>
  <c r="Z57"/>
  <c r="Z58"/>
  <c r="Z59"/>
  <c r="Z53"/>
  <c r="T7" i="47" l="1"/>
  <c r="S7"/>
  <c r="Q7"/>
  <c r="X155"/>
  <c r="X215"/>
  <c r="G16"/>
  <c r="V6"/>
  <c r="G5"/>
  <c r="V5" s="1"/>
  <c r="X95"/>
  <c r="R11"/>
  <c r="X13"/>
  <c r="X29"/>
  <c r="X46"/>
  <c r="X97"/>
  <c r="X130"/>
  <c r="X166"/>
  <c r="X204"/>
  <c r="X8"/>
  <c r="X27"/>
  <c r="X39"/>
  <c r="X51"/>
  <c r="X80"/>
  <c r="X86"/>
  <c r="X100"/>
  <c r="X106"/>
  <c r="X114"/>
  <c r="X122"/>
  <c r="X135"/>
  <c r="X152"/>
  <c r="H155"/>
  <c r="W155" s="1"/>
  <c r="X158"/>
  <c r="X163"/>
  <c r="X169"/>
  <c r="X183"/>
  <c r="H235"/>
  <c r="W235" s="1"/>
  <c r="X258"/>
  <c r="H265"/>
  <c r="W265" s="1"/>
  <c r="X268"/>
  <c r="X293"/>
  <c r="X304"/>
  <c r="X322"/>
  <c r="Z285"/>
  <c r="X10"/>
  <c r="X91"/>
  <c r="X34"/>
  <c r="X64"/>
  <c r="X77"/>
  <c r="X119"/>
  <c r="X149"/>
  <c r="X180"/>
  <c r="X213"/>
  <c r="F6"/>
  <c r="F5" s="1"/>
  <c r="U5" s="1"/>
  <c r="V7"/>
  <c r="X20"/>
  <c r="X32"/>
  <c r="X44"/>
  <c r="X62"/>
  <c r="X68"/>
  <c r="X71"/>
  <c r="X83"/>
  <c r="X103"/>
  <c r="H116"/>
  <c r="W116" s="1"/>
  <c r="X133"/>
  <c r="X139"/>
  <c r="X144"/>
  <c r="X172"/>
  <c r="X188"/>
  <c r="X219"/>
  <c r="X244"/>
  <c r="X247"/>
  <c r="X263"/>
  <c r="X273"/>
  <c r="X281"/>
  <c r="X312"/>
  <c r="Z186"/>
  <c r="X74"/>
  <c r="X89"/>
  <c r="X94"/>
  <c r="X109"/>
  <c r="X128"/>
  <c r="X161"/>
  <c r="X178"/>
  <c r="X191"/>
  <c r="X199"/>
  <c r="X202"/>
  <c r="X208"/>
  <c r="X227"/>
  <c r="X230"/>
  <c r="X233"/>
  <c r="X236"/>
  <c r="X250"/>
  <c r="X256"/>
  <c r="X291"/>
  <c r="X320"/>
  <c r="X328"/>
  <c r="H11"/>
  <c r="W11" s="1"/>
  <c r="X14"/>
  <c r="X30"/>
  <c r="X42"/>
  <c r="X54"/>
  <c r="X60"/>
  <c r="X112"/>
  <c r="X117"/>
  <c r="X137"/>
  <c r="X142"/>
  <c r="X150"/>
  <c r="X211"/>
  <c r="X217"/>
  <c r="X224"/>
  <c r="X239"/>
  <c r="X253"/>
  <c r="X266"/>
  <c r="X299"/>
  <c r="X302"/>
  <c r="X331"/>
  <c r="R6"/>
  <c r="C16"/>
  <c r="X18"/>
  <c r="X23"/>
  <c r="X35"/>
  <c r="X47"/>
  <c r="X78"/>
  <c r="X87"/>
  <c r="X92"/>
  <c r="X98"/>
  <c r="X107"/>
  <c r="X120"/>
  <c r="X126"/>
  <c r="X131"/>
  <c r="X153"/>
  <c r="X156"/>
  <c r="X170"/>
  <c r="X194"/>
  <c r="H205"/>
  <c r="W205" s="1"/>
  <c r="X222"/>
  <c r="X242"/>
  <c r="X289"/>
  <c r="H296"/>
  <c r="W296" s="1"/>
  <c r="X315"/>
  <c r="X318"/>
  <c r="X325"/>
  <c r="R326"/>
  <c r="X326" s="1"/>
  <c r="X12"/>
  <c r="X28"/>
  <c r="X40"/>
  <c r="X52"/>
  <c r="X66"/>
  <c r="X69"/>
  <c r="X72"/>
  <c r="X81"/>
  <c r="X101"/>
  <c r="X123"/>
  <c r="X140"/>
  <c r="X159"/>
  <c r="X164"/>
  <c r="X173"/>
  <c r="X176"/>
  <c r="X184"/>
  <c r="X189"/>
  <c r="X206"/>
  <c r="X214"/>
  <c r="X248"/>
  <c r="T255"/>
  <c r="X255" s="1"/>
  <c r="X259"/>
  <c r="X269"/>
  <c r="R275"/>
  <c r="X275" s="1"/>
  <c r="X296"/>
  <c r="X308"/>
  <c r="X323"/>
  <c r="T6"/>
  <c r="E16"/>
  <c r="U7"/>
  <c r="F17"/>
  <c r="U17" s="1"/>
  <c r="X21"/>
  <c r="X33"/>
  <c r="X45"/>
  <c r="X58"/>
  <c r="X85"/>
  <c r="X90"/>
  <c r="X105"/>
  <c r="X110"/>
  <c r="X129"/>
  <c r="H135"/>
  <c r="W135" s="1"/>
  <c r="X179"/>
  <c r="X192"/>
  <c r="X197"/>
  <c r="X200"/>
  <c r="X203"/>
  <c r="X209"/>
  <c r="X220"/>
  <c r="X228"/>
  <c r="X231"/>
  <c r="X237"/>
  <c r="H245"/>
  <c r="W245" s="1"/>
  <c r="X245" s="1"/>
  <c r="X251"/>
  <c r="X274"/>
  <c r="X282"/>
  <c r="X287"/>
  <c r="X294"/>
  <c r="X306"/>
  <c r="X313"/>
  <c r="X329"/>
  <c r="X9"/>
  <c r="X38"/>
  <c r="X50"/>
  <c r="H75"/>
  <c r="W75" s="1"/>
  <c r="X75" s="1"/>
  <c r="X76"/>
  <c r="X84"/>
  <c r="H95"/>
  <c r="W95" s="1"/>
  <c r="X96"/>
  <c r="X104"/>
  <c r="X113"/>
  <c r="X118"/>
  <c r="X134"/>
  <c r="X143"/>
  <c r="X148"/>
  <c r="X162"/>
  <c r="X168"/>
  <c r="X182"/>
  <c r="X212"/>
  <c r="X234"/>
  <c r="X240"/>
  <c r="X257"/>
  <c r="X264"/>
  <c r="X267"/>
  <c r="X277"/>
  <c r="X292"/>
  <c r="X297"/>
  <c r="X300"/>
  <c r="X303"/>
  <c r="X321"/>
  <c r="X332"/>
  <c r="X19"/>
  <c r="X31"/>
  <c r="X43"/>
  <c r="X55"/>
  <c r="X61"/>
  <c r="X79"/>
  <c r="X99"/>
  <c r="X121"/>
  <c r="X132"/>
  <c r="X138"/>
  <c r="X151"/>
  <c r="X157"/>
  <c r="X171"/>
  <c r="X187"/>
  <c r="X218"/>
  <c r="X243"/>
  <c r="X262"/>
  <c r="X311"/>
  <c r="R7"/>
  <c r="C17"/>
  <c r="R17" s="1"/>
  <c r="X24"/>
  <c r="X48"/>
  <c r="X102"/>
  <c r="H165"/>
  <c r="W165" s="1"/>
  <c r="Q175"/>
  <c r="X175" s="1"/>
  <c r="X190"/>
  <c r="X207"/>
  <c r="X223"/>
  <c r="X249"/>
  <c r="X280"/>
  <c r="X290"/>
  <c r="X319"/>
  <c r="D5"/>
  <c r="S5" s="1"/>
  <c r="D16"/>
  <c r="X226"/>
  <c r="X229"/>
  <c r="X232"/>
  <c r="X238"/>
  <c r="D295"/>
  <c r="S295" s="1"/>
  <c r="R305"/>
  <c r="X305" s="1"/>
  <c r="X309"/>
  <c r="X327"/>
  <c r="X330"/>
  <c r="Q17"/>
  <c r="X41"/>
  <c r="X53"/>
  <c r="X22"/>
  <c r="X59"/>
  <c r="X136"/>
  <c r="X221"/>
  <c r="X241"/>
  <c r="X278"/>
  <c r="X283"/>
  <c r="X288"/>
  <c r="C295"/>
  <c r="R295" s="1"/>
  <c r="X298"/>
  <c r="X301"/>
  <c r="X307"/>
  <c r="X314"/>
  <c r="X317"/>
  <c r="X333"/>
  <c r="H325"/>
  <c r="W325" s="1"/>
  <c r="H195"/>
  <c r="W195" s="1"/>
  <c r="Q195"/>
  <c r="H185"/>
  <c r="W185" s="1"/>
  <c r="Q185"/>
  <c r="Q145"/>
  <c r="H145"/>
  <c r="W145" s="1"/>
  <c r="S6"/>
  <c r="Q11"/>
  <c r="H65"/>
  <c r="W65" s="1"/>
  <c r="X65" s="1"/>
  <c r="E115"/>
  <c r="T115" s="1"/>
  <c r="Q285"/>
  <c r="W57"/>
  <c r="X57" s="1"/>
  <c r="U116"/>
  <c r="H125"/>
  <c r="W125" s="1"/>
  <c r="X125" s="1"/>
  <c r="Q146"/>
  <c r="X146" s="1"/>
  <c r="Q25"/>
  <c r="X25" s="1"/>
  <c r="B115"/>
  <c r="Q115" s="1"/>
  <c r="H146"/>
  <c r="W146" s="1"/>
  <c r="Q196"/>
  <c r="X196" s="1"/>
  <c r="Q265"/>
  <c r="H196"/>
  <c r="W196" s="1"/>
  <c r="E5"/>
  <c r="T5" s="1"/>
  <c r="U11"/>
  <c r="Q26"/>
  <c r="X26" s="1"/>
  <c r="T85"/>
  <c r="T105"/>
  <c r="Q116"/>
  <c r="T155"/>
  <c r="R165"/>
  <c r="X165" s="1"/>
  <c r="W216"/>
  <c r="X216" s="1"/>
  <c r="R225"/>
  <c r="X225" s="1"/>
  <c r="Q235"/>
  <c r="X235" s="1"/>
  <c r="B295"/>
  <c r="B6"/>
  <c r="B16" s="1"/>
  <c r="Q186"/>
  <c r="H186"/>
  <c r="W186" s="1"/>
  <c r="R296"/>
  <c r="R315"/>
  <c r="Q205"/>
  <c r="X205" s="1"/>
  <c r="X7" l="1"/>
  <c r="B15"/>
  <c r="X285"/>
  <c r="AA285"/>
  <c r="X186"/>
  <c r="AA186"/>
  <c r="E15"/>
  <c r="T15" s="1"/>
  <c r="T16"/>
  <c r="H6"/>
  <c r="H115"/>
  <c r="W115" s="1"/>
  <c r="Q16"/>
  <c r="H17"/>
  <c r="W17" s="1"/>
  <c r="X185"/>
  <c r="U6"/>
  <c r="F16"/>
  <c r="G15"/>
  <c r="V15" s="1"/>
  <c r="V16"/>
  <c r="D15"/>
  <c r="S15" s="1"/>
  <c r="S16"/>
  <c r="X11"/>
  <c r="X265"/>
  <c r="X17"/>
  <c r="X195"/>
  <c r="C15"/>
  <c r="R15" s="1"/>
  <c r="R16"/>
  <c r="X116"/>
  <c r="X145"/>
  <c r="X115"/>
  <c r="W6"/>
  <c r="H5"/>
  <c r="W5" s="1"/>
  <c r="B5"/>
  <c r="Q5" s="1"/>
  <c r="Q6"/>
  <c r="Q295"/>
  <c r="X295" s="1"/>
  <c r="H295"/>
  <c r="W295" s="1"/>
  <c r="F15" l="1"/>
  <c r="U15" s="1"/>
  <c r="U16"/>
  <c r="X16" s="1"/>
  <c r="H15"/>
  <c r="W15" s="1"/>
  <c r="Q15"/>
  <c r="X6"/>
  <c r="H16"/>
  <c r="W16" s="1"/>
  <c r="X15" l="1"/>
  <c r="N81" i="13" l="1"/>
  <c r="G137" i="36"/>
  <c r="F137"/>
  <c r="E137"/>
  <c r="D137"/>
  <c r="C137"/>
  <c r="B137"/>
  <c r="G54" i="13"/>
  <c r="H54"/>
  <c r="I54"/>
  <c r="J54"/>
  <c r="K54"/>
  <c r="L121"/>
  <c r="K120"/>
  <c r="J120"/>
  <c r="I120"/>
  <c r="H120"/>
  <c r="G120"/>
  <c r="F120"/>
  <c r="B138" i="36"/>
  <c r="L120" i="13" l="1"/>
  <c r="H137" i="36"/>
  <c r="F13" i="1" l="1"/>
  <c r="F12"/>
  <c r="E14" l="1"/>
  <c r="F14" s="1"/>
  <c r="K6" i="37"/>
  <c r="K5" s="1"/>
  <c r="P5"/>
  <c r="O5"/>
  <c r="N5"/>
  <c r="M5"/>
  <c r="L5"/>
  <c r="U14" i="36"/>
  <c r="V14"/>
  <c r="W14"/>
  <c r="U13"/>
  <c r="V13"/>
  <c r="W13"/>
  <c r="U12"/>
  <c r="V12"/>
  <c r="W12"/>
  <c r="U11"/>
  <c r="V11"/>
  <c r="W11"/>
  <c r="U10"/>
  <c r="V10"/>
  <c r="W10"/>
  <c r="U9"/>
  <c r="V9"/>
  <c r="W9"/>
  <c r="U8"/>
  <c r="V8"/>
  <c r="W8"/>
  <c r="U7"/>
  <c r="V7"/>
  <c r="W7"/>
  <c r="U6"/>
  <c r="V6"/>
  <c r="W6"/>
  <c r="T7"/>
  <c r="T8"/>
  <c r="T9"/>
  <c r="T10"/>
  <c r="T12"/>
  <c r="T13"/>
  <c r="T14"/>
  <c r="O6"/>
  <c r="O5" s="1"/>
  <c r="N6"/>
  <c r="S5"/>
  <c r="R5"/>
  <c r="Q5"/>
  <c r="P5"/>
  <c r="N5"/>
  <c r="F81" i="13"/>
  <c r="F45" i="35"/>
  <c r="Y45" s="1"/>
  <c r="L99"/>
  <c r="L98"/>
  <c r="L97"/>
  <c r="L96"/>
  <c r="L95"/>
  <c r="L94"/>
  <c r="L93"/>
  <c r="L92"/>
  <c r="L91"/>
  <c r="K90"/>
  <c r="J90"/>
  <c r="I90"/>
  <c r="H90"/>
  <c r="G90"/>
  <c r="F90"/>
  <c r="B240" i="36"/>
  <c r="F130" i="45"/>
  <c r="P26" i="35"/>
  <c r="D26"/>
  <c r="C26"/>
  <c r="B26"/>
  <c r="L90" l="1"/>
  <c r="F54" i="13"/>
  <c r="F63"/>
  <c r="B36" i="37"/>
  <c r="B6" i="36" l="1"/>
  <c r="O120"/>
  <c r="P120"/>
  <c r="N120"/>
  <c r="T6" l="1"/>
  <c r="AG6"/>
  <c r="B22" i="37"/>
  <c r="AG11" i="36" l="1"/>
  <c r="T11"/>
  <c r="B120"/>
  <c r="B129"/>
  <c r="C129"/>
  <c r="D129"/>
  <c r="E129"/>
  <c r="F129"/>
  <c r="G129"/>
  <c r="B165" l="1"/>
  <c r="F202" i="46" l="1"/>
  <c r="F64" s="1"/>
  <c r="N64" s="1"/>
  <c r="F65" i="18" l="1"/>
  <c r="F107" i="33" l="1"/>
  <c r="F97"/>
  <c r="C266" i="36" l="1"/>
  <c r="C267"/>
  <c r="G172" i="46"/>
  <c r="L68"/>
  <c r="P24" i="35"/>
  <c r="P23"/>
  <c r="P25"/>
  <c r="D266" i="36"/>
  <c r="E266"/>
  <c r="F266"/>
  <c r="G266"/>
  <c r="F58" i="33" l="1"/>
  <c r="G70" i="36" l="1"/>
  <c r="F70"/>
  <c r="E70"/>
  <c r="D70"/>
  <c r="D240"/>
  <c r="C70"/>
  <c r="C240"/>
  <c r="B70"/>
  <c r="G72" i="45"/>
  <c r="H72"/>
  <c r="I72"/>
  <c r="J72"/>
  <c r="K72"/>
  <c r="F73"/>
  <c r="G73"/>
  <c r="H73"/>
  <c r="I73"/>
  <c r="J73"/>
  <c r="K73"/>
  <c r="F72"/>
  <c r="G240" i="36"/>
  <c r="F240"/>
  <c r="E240"/>
  <c r="L260" i="45"/>
  <c r="K259"/>
  <c r="J259"/>
  <c r="I259"/>
  <c r="H259"/>
  <c r="G259"/>
  <c r="F259"/>
  <c r="L250"/>
  <c r="K249"/>
  <c r="J249"/>
  <c r="I249"/>
  <c r="H249"/>
  <c r="G249"/>
  <c r="F249"/>
  <c r="L240"/>
  <c r="K239"/>
  <c r="J239"/>
  <c r="I239"/>
  <c r="H239"/>
  <c r="G239"/>
  <c r="F239"/>
  <c r="B258" i="36"/>
  <c r="Q239" i="45" l="1"/>
  <c r="L249"/>
  <c r="L259"/>
  <c r="L239"/>
  <c r="B266" i="36"/>
  <c r="L220" i="46" l="1"/>
  <c r="L219"/>
  <c r="L218"/>
  <c r="L217"/>
  <c r="L216"/>
  <c r="L215"/>
  <c r="L214"/>
  <c r="L213"/>
  <c r="L212"/>
  <c r="K211"/>
  <c r="J211"/>
  <c r="I211"/>
  <c r="H211"/>
  <c r="G211"/>
  <c r="F211"/>
  <c r="L210"/>
  <c r="L209"/>
  <c r="L208"/>
  <c r="L207"/>
  <c r="L206"/>
  <c r="L205"/>
  <c r="L204"/>
  <c r="L203"/>
  <c r="L202"/>
  <c r="K201"/>
  <c r="J201"/>
  <c r="I201"/>
  <c r="H201"/>
  <c r="G201"/>
  <c r="F201"/>
  <c r="L193"/>
  <c r="L192"/>
  <c r="K191"/>
  <c r="J191"/>
  <c r="I191"/>
  <c r="H191"/>
  <c r="G191"/>
  <c r="F191"/>
  <c r="L191" s="1"/>
  <c r="L186"/>
  <c r="L77" s="1"/>
  <c r="L182"/>
  <c r="K181"/>
  <c r="J181"/>
  <c r="I181"/>
  <c r="H181"/>
  <c r="G181"/>
  <c r="F181"/>
  <c r="L172"/>
  <c r="K171"/>
  <c r="J171"/>
  <c r="I171"/>
  <c r="H171"/>
  <c r="G171"/>
  <c r="F171"/>
  <c r="L162"/>
  <c r="K161"/>
  <c r="J161"/>
  <c r="I161"/>
  <c r="H161"/>
  <c r="G161"/>
  <c r="F161"/>
  <c r="L152"/>
  <c r="K151"/>
  <c r="J151"/>
  <c r="I151"/>
  <c r="H151"/>
  <c r="G151"/>
  <c r="F151"/>
  <c r="L142"/>
  <c r="K141"/>
  <c r="J141"/>
  <c r="I141"/>
  <c r="H141"/>
  <c r="G141"/>
  <c r="F141"/>
  <c r="L141" s="1"/>
  <c r="L132"/>
  <c r="K131"/>
  <c r="J131"/>
  <c r="I131"/>
  <c r="H131"/>
  <c r="G131"/>
  <c r="F131"/>
  <c r="L122"/>
  <c r="K121"/>
  <c r="J121"/>
  <c r="I121"/>
  <c r="H121"/>
  <c r="G121"/>
  <c r="F121"/>
  <c r="L112"/>
  <c r="K111"/>
  <c r="J111"/>
  <c r="I111"/>
  <c r="H111"/>
  <c r="G111"/>
  <c r="F111"/>
  <c r="L102"/>
  <c r="K101"/>
  <c r="J101"/>
  <c r="I101"/>
  <c r="H101"/>
  <c r="G101"/>
  <c r="F101"/>
  <c r="L92"/>
  <c r="K91"/>
  <c r="J91"/>
  <c r="I91"/>
  <c r="H91"/>
  <c r="G91"/>
  <c r="F91"/>
  <c r="L82"/>
  <c r="K81"/>
  <c r="J81"/>
  <c r="I81"/>
  <c r="H81"/>
  <c r="G81"/>
  <c r="F81"/>
  <c r="K77"/>
  <c r="J77"/>
  <c r="I77"/>
  <c r="H77"/>
  <c r="G77"/>
  <c r="F77"/>
  <c r="K73"/>
  <c r="K65"/>
  <c r="K74" s="1"/>
  <c r="J65"/>
  <c r="J74" s="1"/>
  <c r="I65"/>
  <c r="I74" s="1"/>
  <c r="H65"/>
  <c r="H74" s="1"/>
  <c r="G65"/>
  <c r="G74" s="1"/>
  <c r="F65"/>
  <c r="F74" s="1"/>
  <c r="K64"/>
  <c r="J64"/>
  <c r="J73" s="1"/>
  <c r="I64"/>
  <c r="I73" s="1"/>
  <c r="H64"/>
  <c r="H73" s="1"/>
  <c r="G64"/>
  <c r="G73" s="1"/>
  <c r="F73"/>
  <c r="K63"/>
  <c r="K72" s="1"/>
  <c r="J63"/>
  <c r="J72" s="1"/>
  <c r="B19"/>
  <c r="B29" s="1"/>
  <c r="L230" i="45"/>
  <c r="K229"/>
  <c r="J229"/>
  <c r="I229"/>
  <c r="H229"/>
  <c r="G229"/>
  <c r="F229"/>
  <c r="L220"/>
  <c r="K219"/>
  <c r="J219"/>
  <c r="I219"/>
  <c r="H219"/>
  <c r="G219"/>
  <c r="F219"/>
  <c r="L210"/>
  <c r="K209"/>
  <c r="J209"/>
  <c r="I209"/>
  <c r="H209"/>
  <c r="G209"/>
  <c r="F209"/>
  <c r="L200"/>
  <c r="K199"/>
  <c r="J199"/>
  <c r="I199"/>
  <c r="H199"/>
  <c r="G199"/>
  <c r="F199"/>
  <c r="L190"/>
  <c r="K189"/>
  <c r="J189"/>
  <c r="I189"/>
  <c r="H189"/>
  <c r="G189"/>
  <c r="F189"/>
  <c r="L180"/>
  <c r="K179"/>
  <c r="J179"/>
  <c r="I179"/>
  <c r="H179"/>
  <c r="G179"/>
  <c r="F179"/>
  <c r="L160"/>
  <c r="K159"/>
  <c r="J159"/>
  <c r="I159"/>
  <c r="H159"/>
  <c r="G159"/>
  <c r="F159"/>
  <c r="L150"/>
  <c r="K149"/>
  <c r="J149"/>
  <c r="I149"/>
  <c r="H149"/>
  <c r="G149"/>
  <c r="F149"/>
  <c r="L140"/>
  <c r="K139"/>
  <c r="J139"/>
  <c r="I139"/>
  <c r="H139"/>
  <c r="G139"/>
  <c r="F139"/>
  <c r="L130"/>
  <c r="K129"/>
  <c r="J129"/>
  <c r="I129"/>
  <c r="H129"/>
  <c r="G129"/>
  <c r="F129"/>
  <c r="L120"/>
  <c r="K119"/>
  <c r="J119"/>
  <c r="I119"/>
  <c r="H119"/>
  <c r="G119"/>
  <c r="F119"/>
  <c r="L110"/>
  <c r="K109"/>
  <c r="J109"/>
  <c r="I109"/>
  <c r="H109"/>
  <c r="G109"/>
  <c r="F109"/>
  <c r="L101"/>
  <c r="L100"/>
  <c r="K99"/>
  <c r="J99"/>
  <c r="I99"/>
  <c r="H99"/>
  <c r="G99"/>
  <c r="F99"/>
  <c r="L90"/>
  <c r="K89"/>
  <c r="K71" s="1"/>
  <c r="K80" s="1"/>
  <c r="J89"/>
  <c r="I89"/>
  <c r="H89"/>
  <c r="G89"/>
  <c r="F89"/>
  <c r="F81"/>
  <c r="O74"/>
  <c r="K82"/>
  <c r="J82"/>
  <c r="I82"/>
  <c r="H82"/>
  <c r="O75"/>
  <c r="F82"/>
  <c r="K81"/>
  <c r="J81"/>
  <c r="I81"/>
  <c r="H81"/>
  <c r="G81"/>
  <c r="N74"/>
  <c r="R27"/>
  <c r="D27"/>
  <c r="C27"/>
  <c r="B27"/>
  <c r="R26"/>
  <c r="D26"/>
  <c r="C26"/>
  <c r="B26"/>
  <c r="R25"/>
  <c r="D25"/>
  <c r="C25"/>
  <c r="B25"/>
  <c r="R24"/>
  <c r="D24"/>
  <c r="C24"/>
  <c r="B24"/>
  <c r="L94" i="44"/>
  <c r="K88"/>
  <c r="J88"/>
  <c r="I88"/>
  <c r="H88"/>
  <c r="G88"/>
  <c r="F88"/>
  <c r="L84"/>
  <c r="K78"/>
  <c r="J78"/>
  <c r="J40" s="1"/>
  <c r="I78"/>
  <c r="H78"/>
  <c r="H40" s="1"/>
  <c r="G78"/>
  <c r="G40" s="1"/>
  <c r="F78"/>
  <c r="L69"/>
  <c r="L68" s="1"/>
  <c r="K68"/>
  <c r="J68"/>
  <c r="I68"/>
  <c r="H68"/>
  <c r="G68"/>
  <c r="F68"/>
  <c r="L59"/>
  <c r="L58"/>
  <c r="K58"/>
  <c r="K40" s="1"/>
  <c r="J58"/>
  <c r="I58"/>
  <c r="H58"/>
  <c r="G58"/>
  <c r="F58"/>
  <c r="L57"/>
  <c r="K57"/>
  <c r="J57"/>
  <c r="I57"/>
  <c r="H57"/>
  <c r="G57"/>
  <c r="F57"/>
  <c r="L56"/>
  <c r="K56"/>
  <c r="J56"/>
  <c r="I56"/>
  <c r="H56"/>
  <c r="G56"/>
  <c r="F56"/>
  <c r="L54"/>
  <c r="K54"/>
  <c r="J54"/>
  <c r="I54"/>
  <c r="H54"/>
  <c r="G54"/>
  <c r="F54"/>
  <c r="L53"/>
  <c r="K53"/>
  <c r="J53"/>
  <c r="I53"/>
  <c r="H53"/>
  <c r="G53"/>
  <c r="F53"/>
  <c r="L52"/>
  <c r="K52"/>
  <c r="J52"/>
  <c r="I52"/>
  <c r="H52"/>
  <c r="G52"/>
  <c r="F52"/>
  <c r="L51"/>
  <c r="K51"/>
  <c r="J51"/>
  <c r="I51"/>
  <c r="H51"/>
  <c r="G51"/>
  <c r="F51"/>
  <c r="K50"/>
  <c r="F50"/>
  <c r="K49"/>
  <c r="K46"/>
  <c r="K55" s="1"/>
  <c r="J46"/>
  <c r="J55" s="1"/>
  <c r="I46"/>
  <c r="I55" s="1"/>
  <c r="H46"/>
  <c r="H55" s="1"/>
  <c r="G46"/>
  <c r="G55" s="1"/>
  <c r="F46"/>
  <c r="K41"/>
  <c r="J41"/>
  <c r="J50" s="1"/>
  <c r="I41"/>
  <c r="I50" s="1"/>
  <c r="H41"/>
  <c r="H50" s="1"/>
  <c r="G41"/>
  <c r="G50" s="1"/>
  <c r="F41"/>
  <c r="R20"/>
  <c r="C20"/>
  <c r="B20"/>
  <c r="L78" l="1"/>
  <c r="J49"/>
  <c r="I40"/>
  <c r="H49"/>
  <c r="G49"/>
  <c r="L181" i="46"/>
  <c r="L121"/>
  <c r="L201"/>
  <c r="L81"/>
  <c r="L131"/>
  <c r="G63"/>
  <c r="G72" s="1"/>
  <c r="L73" i="45"/>
  <c r="L82" s="1"/>
  <c r="I49" i="44"/>
  <c r="H71" i="45"/>
  <c r="H80" s="1"/>
  <c r="L111" i="46"/>
  <c r="L46" i="44"/>
  <c r="L55" s="1"/>
  <c r="G71" i="45"/>
  <c r="G80" s="1"/>
  <c r="L161" i="46"/>
  <c r="L88" i="44"/>
  <c r="F71" i="45"/>
  <c r="F80" s="1"/>
  <c r="L91" i="46"/>
  <c r="L211"/>
  <c r="L171"/>
  <c r="L41" i="44"/>
  <c r="L50" s="1"/>
  <c r="F49"/>
  <c r="F40" s="1"/>
  <c r="L40" s="1"/>
  <c r="L49" s="1"/>
  <c r="L101" i="46"/>
  <c r="L72" i="45"/>
  <c r="L81" s="1"/>
  <c r="L151" i="46"/>
  <c r="H63"/>
  <c r="H72" s="1"/>
  <c r="J71" i="45"/>
  <c r="I71"/>
  <c r="L99"/>
  <c r="I80"/>
  <c r="L139"/>
  <c r="L189"/>
  <c r="L229"/>
  <c r="L199"/>
  <c r="L109"/>
  <c r="L149"/>
  <c r="P75"/>
  <c r="G82"/>
  <c r="L119"/>
  <c r="J80"/>
  <c r="L159"/>
  <c r="L209"/>
  <c r="L89"/>
  <c r="L129"/>
  <c r="L179"/>
  <c r="L219"/>
  <c r="F63" i="46"/>
  <c r="F72" s="1"/>
  <c r="L64"/>
  <c r="L73" s="1"/>
  <c r="I63"/>
  <c r="L65"/>
  <c r="L74" s="1"/>
  <c r="N75" i="45"/>
  <c r="P74"/>
  <c r="F55" i="44"/>
  <c r="L71" i="45" l="1"/>
  <c r="L80" s="1"/>
  <c r="I72" i="46"/>
  <c r="L63"/>
  <c r="L72" s="1"/>
  <c r="L137" i="33" l="1"/>
  <c r="K136"/>
  <c r="J136"/>
  <c r="I136"/>
  <c r="H136"/>
  <c r="G136"/>
  <c r="F136"/>
  <c r="L127"/>
  <c r="K126"/>
  <c r="J126"/>
  <c r="I126"/>
  <c r="H126"/>
  <c r="G126"/>
  <c r="F126"/>
  <c r="L117"/>
  <c r="K116"/>
  <c r="J116"/>
  <c r="I116"/>
  <c r="H116"/>
  <c r="G116"/>
  <c r="F116"/>
  <c r="L107"/>
  <c r="K106"/>
  <c r="J106"/>
  <c r="I106"/>
  <c r="H106"/>
  <c r="G106"/>
  <c r="F106"/>
  <c r="L97"/>
  <c r="K96"/>
  <c r="J96"/>
  <c r="I96"/>
  <c r="H96"/>
  <c r="G96"/>
  <c r="F96"/>
  <c r="L87"/>
  <c r="L86" s="1"/>
  <c r="K86"/>
  <c r="J86"/>
  <c r="I86"/>
  <c r="H86"/>
  <c r="G86"/>
  <c r="F86"/>
  <c r="L77"/>
  <c r="K76"/>
  <c r="J76"/>
  <c r="I76"/>
  <c r="H76"/>
  <c r="G76"/>
  <c r="F76"/>
  <c r="L67"/>
  <c r="K66"/>
  <c r="J66"/>
  <c r="I66"/>
  <c r="H66"/>
  <c r="G66"/>
  <c r="F66"/>
  <c r="L59"/>
  <c r="K59"/>
  <c r="J59"/>
  <c r="I59"/>
  <c r="H59"/>
  <c r="G59"/>
  <c r="F59"/>
  <c r="K58"/>
  <c r="J58"/>
  <c r="I58"/>
  <c r="H58"/>
  <c r="G58"/>
  <c r="L54"/>
  <c r="K54"/>
  <c r="J54"/>
  <c r="I54"/>
  <c r="H54"/>
  <c r="G54"/>
  <c r="F54"/>
  <c r="L50"/>
  <c r="K50"/>
  <c r="J50"/>
  <c r="I50"/>
  <c r="H50"/>
  <c r="G50"/>
  <c r="F50"/>
  <c r="K49"/>
  <c r="J49"/>
  <c r="I49"/>
  <c r="H49"/>
  <c r="G49"/>
  <c r="O50" s="1"/>
  <c r="F49"/>
  <c r="N50" s="1"/>
  <c r="D20"/>
  <c r="C20"/>
  <c r="B20"/>
  <c r="L89" i="35"/>
  <c r="L88"/>
  <c r="L87"/>
  <c r="L86"/>
  <c r="L85"/>
  <c r="L84"/>
  <c r="L83"/>
  <c r="L82"/>
  <c r="L81"/>
  <c r="K80"/>
  <c r="J80"/>
  <c r="I80"/>
  <c r="H80"/>
  <c r="G80"/>
  <c r="F80"/>
  <c r="L79"/>
  <c r="L78"/>
  <c r="L77"/>
  <c r="L76"/>
  <c r="L75"/>
  <c r="L74"/>
  <c r="L73"/>
  <c r="L72"/>
  <c r="K71"/>
  <c r="J71"/>
  <c r="I71"/>
  <c r="H71"/>
  <c r="G71"/>
  <c r="F71"/>
  <c r="L70"/>
  <c r="L69"/>
  <c r="L68"/>
  <c r="L67"/>
  <c r="L66"/>
  <c r="L65"/>
  <c r="L64"/>
  <c r="L63"/>
  <c r="K62"/>
  <c r="J62"/>
  <c r="I62"/>
  <c r="H62"/>
  <c r="G62"/>
  <c r="G44" s="1"/>
  <c r="Z44" s="1"/>
  <c r="F62"/>
  <c r="F44" s="1"/>
  <c r="K61"/>
  <c r="J61"/>
  <c r="I61"/>
  <c r="H61"/>
  <c r="G61"/>
  <c r="F61"/>
  <c r="K60"/>
  <c r="J60"/>
  <c r="I60"/>
  <c r="H60"/>
  <c r="G60"/>
  <c r="F60"/>
  <c r="G59"/>
  <c r="K58"/>
  <c r="J58"/>
  <c r="I58"/>
  <c r="H58"/>
  <c r="G58"/>
  <c r="F58"/>
  <c r="K57"/>
  <c r="J57"/>
  <c r="I57"/>
  <c r="H57"/>
  <c r="G57"/>
  <c r="F57"/>
  <c r="K56"/>
  <c r="J56"/>
  <c r="I56"/>
  <c r="H56"/>
  <c r="G56"/>
  <c r="F56"/>
  <c r="L52"/>
  <c r="L61" s="1"/>
  <c r="L51"/>
  <c r="L60" s="1"/>
  <c r="K50"/>
  <c r="J50"/>
  <c r="I50"/>
  <c r="H50"/>
  <c r="G50"/>
  <c r="Z50" s="1"/>
  <c r="F50"/>
  <c r="L49"/>
  <c r="L58" s="1"/>
  <c r="L48"/>
  <c r="L57" s="1"/>
  <c r="L47"/>
  <c r="L56" s="1"/>
  <c r="K46"/>
  <c r="J46"/>
  <c r="I46"/>
  <c r="H46"/>
  <c r="G46"/>
  <c r="F46"/>
  <c r="Y46" s="1"/>
  <c r="K45"/>
  <c r="J45"/>
  <c r="I45"/>
  <c r="H45"/>
  <c r="G45"/>
  <c r="D25"/>
  <c r="C25"/>
  <c r="D24"/>
  <c r="C24"/>
  <c r="D23"/>
  <c r="C23"/>
  <c r="B22"/>
  <c r="B32" s="1"/>
  <c r="G55" l="1"/>
  <c r="Z46"/>
  <c r="J54"/>
  <c r="AC45"/>
  <c r="I59"/>
  <c r="AB50"/>
  <c r="H59"/>
  <c r="AA50"/>
  <c r="I54"/>
  <c r="AB45"/>
  <c r="K55"/>
  <c r="AD46"/>
  <c r="K44"/>
  <c r="AD44" s="1"/>
  <c r="Y44"/>
  <c r="F59"/>
  <c r="Y50"/>
  <c r="J44"/>
  <c r="AC44" s="1"/>
  <c r="K54"/>
  <c r="AD45"/>
  <c r="H54"/>
  <c r="AA45"/>
  <c r="G54"/>
  <c r="Z45"/>
  <c r="I55"/>
  <c r="AB46"/>
  <c r="I44"/>
  <c r="J59"/>
  <c r="AC50"/>
  <c r="J55"/>
  <c r="AC46"/>
  <c r="H55"/>
  <c r="AA46"/>
  <c r="K59"/>
  <c r="AD50"/>
  <c r="H44"/>
  <c r="AA44" s="1"/>
  <c r="L80"/>
  <c r="L71"/>
  <c r="F57" i="33"/>
  <c r="L58"/>
  <c r="L136"/>
  <c r="G48"/>
  <c r="J48"/>
  <c r="K48"/>
  <c r="H48"/>
  <c r="I48"/>
  <c r="I57"/>
  <c r="L49"/>
  <c r="L62" i="35"/>
  <c r="P50" i="33"/>
  <c r="L76"/>
  <c r="J57"/>
  <c r="L45" i="35"/>
  <c r="L54" s="1"/>
  <c r="F54"/>
  <c r="G53"/>
  <c r="L126" i="33"/>
  <c r="G57"/>
  <c r="H57"/>
  <c r="L96"/>
  <c r="L46" i="35"/>
  <c r="L55" s="1"/>
  <c r="K57" i="33"/>
  <c r="L106"/>
  <c r="L116"/>
  <c r="F48"/>
  <c r="L66"/>
  <c r="F55" i="35"/>
  <c r="F53"/>
  <c r="L50"/>
  <c r="L59" s="1"/>
  <c r="AB44" l="1"/>
  <c r="I53"/>
  <c r="L44"/>
  <c r="L53" s="1"/>
  <c r="K53"/>
  <c r="J53"/>
  <c r="H53"/>
  <c r="L48" i="33"/>
  <c r="L57"/>
  <c r="L93" i="21"/>
  <c r="L73" s="1"/>
  <c r="L54" s="1"/>
  <c r="K93"/>
  <c r="K73" s="1"/>
  <c r="J93"/>
  <c r="J73" s="1"/>
  <c r="I93"/>
  <c r="I73" s="1"/>
  <c r="H93"/>
  <c r="H73" s="1"/>
  <c r="H54" s="1"/>
  <c r="G93"/>
  <c r="G73" s="1"/>
  <c r="K89"/>
  <c r="K69" s="1"/>
  <c r="J89"/>
  <c r="J69" s="1"/>
  <c r="I89"/>
  <c r="H89"/>
  <c r="H69" s="1"/>
  <c r="G89"/>
  <c r="G69" s="1"/>
  <c r="L83"/>
  <c r="K83"/>
  <c r="J83"/>
  <c r="J63" s="1"/>
  <c r="I83"/>
  <c r="H83"/>
  <c r="G83"/>
  <c r="K79"/>
  <c r="J79"/>
  <c r="I79"/>
  <c r="H79"/>
  <c r="G79"/>
  <c r="G59" s="1"/>
  <c r="L63"/>
  <c r="H59"/>
  <c r="F77" i="20"/>
  <c r="G77"/>
  <c r="H77"/>
  <c r="I77"/>
  <c r="J77"/>
  <c r="K77"/>
  <c r="G67" i="12"/>
  <c r="H67"/>
  <c r="I67"/>
  <c r="J67"/>
  <c r="K67"/>
  <c r="F67"/>
  <c r="G58"/>
  <c r="G57" s="1"/>
  <c r="H58"/>
  <c r="H57" s="1"/>
  <c r="I58"/>
  <c r="I57" s="1"/>
  <c r="J58"/>
  <c r="J57" s="1"/>
  <c r="K58"/>
  <c r="K57" s="1"/>
  <c r="F58"/>
  <c r="F57" s="1"/>
  <c r="G49"/>
  <c r="H49"/>
  <c r="I49"/>
  <c r="J49"/>
  <c r="K49"/>
  <c r="F49"/>
  <c r="R23" i="26"/>
  <c r="B19" i="23"/>
  <c r="B20" i="17"/>
  <c r="B27" s="1"/>
  <c r="H50" i="21" l="1"/>
  <c r="J59"/>
  <c r="G50"/>
  <c r="K59"/>
  <c r="J54"/>
  <c r="G63"/>
  <c r="K63"/>
  <c r="L89"/>
  <c r="I69"/>
  <c r="I50" s="1"/>
  <c r="L79"/>
  <c r="H63"/>
  <c r="J50"/>
  <c r="I54"/>
  <c r="L67" i="12"/>
  <c r="L49"/>
  <c r="I59" i="21"/>
  <c r="K54"/>
  <c r="I63"/>
  <c r="G54"/>
  <c r="K50"/>
  <c r="L77" i="20"/>
  <c r="L57" i="12"/>
  <c r="L58"/>
  <c r="L69" i="21" l="1"/>
  <c r="L59"/>
  <c r="L50"/>
  <c r="D20" i="32"/>
  <c r="L80" i="25" l="1"/>
  <c r="K74"/>
  <c r="K36" s="1"/>
  <c r="K45" s="1"/>
  <c r="J74"/>
  <c r="J36" s="1"/>
  <c r="J45" s="1"/>
  <c r="I74"/>
  <c r="I36" s="1"/>
  <c r="I45" s="1"/>
  <c r="H74"/>
  <c r="G74"/>
  <c r="F74"/>
  <c r="L56"/>
  <c r="L38" s="1"/>
  <c r="L47" s="1"/>
  <c r="L55"/>
  <c r="K54"/>
  <c r="J54"/>
  <c r="I54"/>
  <c r="H54"/>
  <c r="G54"/>
  <c r="F54"/>
  <c r="F36" s="1"/>
  <c r="K42"/>
  <c r="J42"/>
  <c r="I42"/>
  <c r="H42"/>
  <c r="G42"/>
  <c r="F42"/>
  <c r="F51" s="1"/>
  <c r="K38"/>
  <c r="K47" s="1"/>
  <c r="J38"/>
  <c r="J47" s="1"/>
  <c r="I38"/>
  <c r="I47" s="1"/>
  <c r="H38"/>
  <c r="H47" s="1"/>
  <c r="G38"/>
  <c r="G47" s="1"/>
  <c r="F38"/>
  <c r="F47" s="1"/>
  <c r="K37"/>
  <c r="K46" s="1"/>
  <c r="J37"/>
  <c r="J46" s="1"/>
  <c r="I37"/>
  <c r="I46" s="1"/>
  <c r="H37"/>
  <c r="H46" s="1"/>
  <c r="G37"/>
  <c r="G46" s="1"/>
  <c r="F37"/>
  <c r="B26"/>
  <c r="A26"/>
  <c r="R20"/>
  <c r="D20"/>
  <c r="C20"/>
  <c r="B20"/>
  <c r="L52" i="24"/>
  <c r="K51"/>
  <c r="K33" s="1"/>
  <c r="K42" s="1"/>
  <c r="J51"/>
  <c r="J33" s="1"/>
  <c r="J42" s="1"/>
  <c r="I51"/>
  <c r="I33" s="1"/>
  <c r="I42" s="1"/>
  <c r="H51"/>
  <c r="H33" s="1"/>
  <c r="H42" s="1"/>
  <c r="G51"/>
  <c r="G33" s="1"/>
  <c r="G42" s="1"/>
  <c r="F51"/>
  <c r="F33" s="1"/>
  <c r="F42" s="1"/>
  <c r="J43"/>
  <c r="K34"/>
  <c r="K43" s="1"/>
  <c r="J34"/>
  <c r="I34"/>
  <c r="I43" s="1"/>
  <c r="H34"/>
  <c r="G34"/>
  <c r="G43" s="1"/>
  <c r="F34"/>
  <c r="F43" s="1"/>
  <c r="B26"/>
  <c r="A26"/>
  <c r="R20"/>
  <c r="D20"/>
  <c r="C20"/>
  <c r="L51" i="23"/>
  <c r="K50"/>
  <c r="J50"/>
  <c r="J32" s="1"/>
  <c r="J41" s="1"/>
  <c r="I50"/>
  <c r="I32" s="1"/>
  <c r="I41" s="1"/>
  <c r="H50"/>
  <c r="G50"/>
  <c r="F50"/>
  <c r="F32" s="1"/>
  <c r="F41" s="1"/>
  <c r="K33"/>
  <c r="K42" s="1"/>
  <c r="J33"/>
  <c r="J42" s="1"/>
  <c r="I33"/>
  <c r="I42" s="1"/>
  <c r="H33"/>
  <c r="H42" s="1"/>
  <c r="G33"/>
  <c r="G42" s="1"/>
  <c r="F33"/>
  <c r="F42" s="1"/>
  <c r="K32"/>
  <c r="K41" s="1"/>
  <c r="H32"/>
  <c r="H41" s="1"/>
  <c r="G32"/>
  <c r="G41" s="1"/>
  <c r="B26"/>
  <c r="A26"/>
  <c r="R20"/>
  <c r="D20"/>
  <c r="C20"/>
  <c r="L88" i="21"/>
  <c r="K87"/>
  <c r="J87"/>
  <c r="I87"/>
  <c r="H87"/>
  <c r="G87"/>
  <c r="F87"/>
  <c r="L78"/>
  <c r="K77"/>
  <c r="J77"/>
  <c r="I77"/>
  <c r="H77"/>
  <c r="G77"/>
  <c r="F77"/>
  <c r="L68"/>
  <c r="K67"/>
  <c r="J67"/>
  <c r="I67"/>
  <c r="H67"/>
  <c r="G67"/>
  <c r="F67"/>
  <c r="L58"/>
  <c r="K57"/>
  <c r="J57"/>
  <c r="I57"/>
  <c r="H57"/>
  <c r="G57"/>
  <c r="F57"/>
  <c r="L45"/>
  <c r="K45"/>
  <c r="J45"/>
  <c r="I45"/>
  <c r="H45"/>
  <c r="G45"/>
  <c r="F45"/>
  <c r="K41"/>
  <c r="J41"/>
  <c r="I41"/>
  <c r="H41"/>
  <c r="G41"/>
  <c r="F41"/>
  <c r="K40"/>
  <c r="K49" s="1"/>
  <c r="J40"/>
  <c r="J49" s="1"/>
  <c r="I40"/>
  <c r="I49" s="1"/>
  <c r="H40"/>
  <c r="P41" s="1"/>
  <c r="G40"/>
  <c r="O41" s="1"/>
  <c r="F40"/>
  <c r="N41" s="1"/>
  <c r="R20"/>
  <c r="D20"/>
  <c r="C20"/>
  <c r="B20"/>
  <c r="B19"/>
  <c r="B26" s="1"/>
  <c r="A19"/>
  <c r="A26" s="1"/>
  <c r="L83" i="20"/>
  <c r="L68"/>
  <c r="K67"/>
  <c r="J67"/>
  <c r="I67"/>
  <c r="H67"/>
  <c r="G67"/>
  <c r="F67"/>
  <c r="L58"/>
  <c r="K57"/>
  <c r="J57"/>
  <c r="I57"/>
  <c r="H57"/>
  <c r="G57"/>
  <c r="F57"/>
  <c r="K45"/>
  <c r="K54" s="1"/>
  <c r="J45"/>
  <c r="J54" s="1"/>
  <c r="I45"/>
  <c r="I54" s="1"/>
  <c r="H45"/>
  <c r="H54" s="1"/>
  <c r="G45"/>
  <c r="G54" s="1"/>
  <c r="F45"/>
  <c r="F54" s="1"/>
  <c r="K41"/>
  <c r="J41"/>
  <c r="I41"/>
  <c r="H41"/>
  <c r="G41"/>
  <c r="F41"/>
  <c r="K40"/>
  <c r="K49" s="1"/>
  <c r="J40"/>
  <c r="J49" s="1"/>
  <c r="I40"/>
  <c r="I49" s="1"/>
  <c r="H40"/>
  <c r="P41" s="1"/>
  <c r="G40"/>
  <c r="O41" s="1"/>
  <c r="F40"/>
  <c r="F49" s="1"/>
  <c r="R22"/>
  <c r="D22"/>
  <c r="C22"/>
  <c r="B22"/>
  <c r="R21"/>
  <c r="D21"/>
  <c r="C21"/>
  <c r="B21"/>
  <c r="B20"/>
  <c r="B28" s="1"/>
  <c r="A20"/>
  <c r="A28" s="1"/>
  <c r="L80" i="18"/>
  <c r="K74"/>
  <c r="J74"/>
  <c r="I74"/>
  <c r="H74"/>
  <c r="G74"/>
  <c r="F74"/>
  <c r="F36" s="1"/>
  <c r="L66"/>
  <c r="L65"/>
  <c r="K64"/>
  <c r="J64"/>
  <c r="I64"/>
  <c r="H64"/>
  <c r="G64"/>
  <c r="F64"/>
  <c r="L55"/>
  <c r="K54"/>
  <c r="J54"/>
  <c r="I54"/>
  <c r="H54"/>
  <c r="G54"/>
  <c r="F54"/>
  <c r="K42"/>
  <c r="K51" s="1"/>
  <c r="J42"/>
  <c r="J51" s="1"/>
  <c r="I42"/>
  <c r="I51" s="1"/>
  <c r="H42"/>
  <c r="H51" s="1"/>
  <c r="G42"/>
  <c r="G51" s="1"/>
  <c r="F42"/>
  <c r="F51" s="1"/>
  <c r="F45" s="1"/>
  <c r="K38"/>
  <c r="K47" s="1"/>
  <c r="J38"/>
  <c r="J47" s="1"/>
  <c r="I38"/>
  <c r="I47" s="1"/>
  <c r="H38"/>
  <c r="H47" s="1"/>
  <c r="G38"/>
  <c r="G47" s="1"/>
  <c r="F38"/>
  <c r="F47" s="1"/>
  <c r="K37"/>
  <c r="K46" s="1"/>
  <c r="J37"/>
  <c r="J46" s="1"/>
  <c r="I37"/>
  <c r="I46" s="1"/>
  <c r="H37"/>
  <c r="H46" s="1"/>
  <c r="G37"/>
  <c r="O39" s="1"/>
  <c r="F37"/>
  <c r="N39" s="1"/>
  <c r="R20"/>
  <c r="D20"/>
  <c r="C20"/>
  <c r="B20"/>
  <c r="A20"/>
  <c r="B19"/>
  <c r="B26" s="1"/>
  <c r="A19"/>
  <c r="A26" s="1"/>
  <c r="L140" i="17"/>
  <c r="K134"/>
  <c r="J134"/>
  <c r="I134"/>
  <c r="H134"/>
  <c r="G134"/>
  <c r="F134"/>
  <c r="L125"/>
  <c r="K124"/>
  <c r="J124"/>
  <c r="I124"/>
  <c r="H124"/>
  <c r="G124"/>
  <c r="F124"/>
  <c r="L116"/>
  <c r="L115"/>
  <c r="K114"/>
  <c r="J114"/>
  <c r="I114"/>
  <c r="H114"/>
  <c r="G114"/>
  <c r="F114"/>
  <c r="L106"/>
  <c r="L105"/>
  <c r="K104"/>
  <c r="J104"/>
  <c r="I104"/>
  <c r="H104"/>
  <c r="G104"/>
  <c r="F104"/>
  <c r="L96"/>
  <c r="L95"/>
  <c r="K94"/>
  <c r="J94"/>
  <c r="I94"/>
  <c r="H94"/>
  <c r="G94"/>
  <c r="F94"/>
  <c r="L85"/>
  <c r="K84"/>
  <c r="J84"/>
  <c r="I84"/>
  <c r="H84"/>
  <c r="G84"/>
  <c r="F84"/>
  <c r="L75"/>
  <c r="K74"/>
  <c r="J74"/>
  <c r="I74"/>
  <c r="H74"/>
  <c r="G74"/>
  <c r="F74"/>
  <c r="L67"/>
  <c r="L66"/>
  <c r="K65"/>
  <c r="J65"/>
  <c r="I65"/>
  <c r="H65"/>
  <c r="G65"/>
  <c r="F65"/>
  <c r="K53"/>
  <c r="K62" s="1"/>
  <c r="J53"/>
  <c r="J62" s="1"/>
  <c r="I53"/>
  <c r="I62" s="1"/>
  <c r="H53"/>
  <c r="H62" s="1"/>
  <c r="G53"/>
  <c r="G62" s="1"/>
  <c r="F53"/>
  <c r="K49"/>
  <c r="K58" s="1"/>
  <c r="J49"/>
  <c r="J58" s="1"/>
  <c r="I49"/>
  <c r="I58" s="1"/>
  <c r="H49"/>
  <c r="H58" s="1"/>
  <c r="G49"/>
  <c r="G58" s="1"/>
  <c r="F49"/>
  <c r="K48"/>
  <c r="K57" s="1"/>
  <c r="J48"/>
  <c r="J57" s="1"/>
  <c r="I48"/>
  <c r="I57" s="1"/>
  <c r="H48"/>
  <c r="H57" s="1"/>
  <c r="G48"/>
  <c r="G57" s="1"/>
  <c r="F48"/>
  <c r="F57" s="1"/>
  <c r="R21"/>
  <c r="D21"/>
  <c r="C21"/>
  <c r="B21"/>
  <c r="G36" i="18" l="1"/>
  <c r="G45" s="1"/>
  <c r="L34" i="24"/>
  <c r="L43" s="1"/>
  <c r="H36" i="18"/>
  <c r="H45" s="1"/>
  <c r="I36"/>
  <c r="I45" s="1"/>
  <c r="G36" i="25"/>
  <c r="G45" s="1"/>
  <c r="H43" i="24"/>
  <c r="G39" i="20"/>
  <c r="G48" s="1"/>
  <c r="O40" i="18"/>
  <c r="F39" i="20"/>
  <c r="L50" i="23"/>
  <c r="L67" i="21"/>
  <c r="G39"/>
  <c r="G48" s="1"/>
  <c r="L41"/>
  <c r="N41" i="20"/>
  <c r="I39"/>
  <c r="I48" s="1"/>
  <c r="J39"/>
  <c r="J48" s="1"/>
  <c r="H39"/>
  <c r="H48" s="1"/>
  <c r="L41"/>
  <c r="S37" i="18"/>
  <c r="N40"/>
  <c r="H47" i="17"/>
  <c r="H56" s="1"/>
  <c r="L53"/>
  <c r="L62" s="1"/>
  <c r="L104"/>
  <c r="K47"/>
  <c r="K56" s="1"/>
  <c r="J47"/>
  <c r="J56" s="1"/>
  <c r="G47"/>
  <c r="G56" s="1"/>
  <c r="I47"/>
  <c r="I56" s="1"/>
  <c r="L84"/>
  <c r="L114"/>
  <c r="F47"/>
  <c r="F62"/>
  <c r="L94"/>
  <c r="L124"/>
  <c r="L74"/>
  <c r="L49"/>
  <c r="L58" s="1"/>
  <c r="L134"/>
  <c r="L42" i="25"/>
  <c r="H36"/>
  <c r="H45" s="1"/>
  <c r="O39"/>
  <c r="L37"/>
  <c r="L46" s="1"/>
  <c r="N39"/>
  <c r="L74"/>
  <c r="F46"/>
  <c r="F39" i="21"/>
  <c r="F48" s="1"/>
  <c r="L40"/>
  <c r="L49" s="1"/>
  <c r="I39"/>
  <c r="I48" s="1"/>
  <c r="H39"/>
  <c r="H48" s="1"/>
  <c r="L87"/>
  <c r="K39"/>
  <c r="K48" s="1"/>
  <c r="J39"/>
  <c r="J48" s="1"/>
  <c r="L77"/>
  <c r="L57" i="20"/>
  <c r="L67"/>
  <c r="K39"/>
  <c r="K48" s="1"/>
  <c r="L42" i="18"/>
  <c r="L51" s="1"/>
  <c r="P39"/>
  <c r="L54"/>
  <c r="L64"/>
  <c r="K36"/>
  <c r="K45" s="1"/>
  <c r="L38"/>
  <c r="L47" s="1"/>
  <c r="J36"/>
  <c r="J45" s="1"/>
  <c r="L36" i="25"/>
  <c r="F45"/>
  <c r="P40"/>
  <c r="L54"/>
  <c r="O40"/>
  <c r="N40"/>
  <c r="P39"/>
  <c r="L51" i="24"/>
  <c r="L33"/>
  <c r="L42" s="1"/>
  <c r="L32" i="23"/>
  <c r="L41" s="1"/>
  <c r="L33"/>
  <c r="L42" s="1"/>
  <c r="H49" i="21"/>
  <c r="G49"/>
  <c r="L57"/>
  <c r="F49"/>
  <c r="F48" i="20"/>
  <c r="L45"/>
  <c r="L54" s="1"/>
  <c r="H49"/>
  <c r="G49"/>
  <c r="L40"/>
  <c r="L49" s="1"/>
  <c r="G46" i="18"/>
  <c r="F46"/>
  <c r="P40"/>
  <c r="L74"/>
  <c r="L37"/>
  <c r="L46" s="1"/>
  <c r="F56" i="17"/>
  <c r="F58"/>
  <c r="L65"/>
  <c r="L48"/>
  <c r="L57" s="1"/>
  <c r="L47" l="1"/>
  <c r="L56" s="1"/>
  <c r="L45" i="25"/>
  <c r="L39" i="21"/>
  <c r="L48" s="1"/>
  <c r="L39" i="20"/>
  <c r="L48" s="1"/>
  <c r="L36" i="18"/>
  <c r="L45" s="1"/>
  <c r="G48" i="16"/>
  <c r="H48"/>
  <c r="I48"/>
  <c r="J48"/>
  <c r="K48"/>
  <c r="F48"/>
  <c r="G47"/>
  <c r="H47"/>
  <c r="I47"/>
  <c r="J47"/>
  <c r="K47"/>
  <c r="F47"/>
  <c r="G75"/>
  <c r="H75"/>
  <c r="I75"/>
  <c r="J75"/>
  <c r="K75"/>
  <c r="F75"/>
  <c r="L76"/>
  <c r="L75" s="1"/>
  <c r="G68" i="13"/>
  <c r="H68"/>
  <c r="I68"/>
  <c r="J68"/>
  <c r="K68"/>
  <c r="F68"/>
  <c r="G63"/>
  <c r="G62" s="1"/>
  <c r="H63"/>
  <c r="I63"/>
  <c r="I62" s="1"/>
  <c r="J63"/>
  <c r="J62" s="1"/>
  <c r="K63"/>
  <c r="K62" s="1"/>
  <c r="F62"/>
  <c r="L69"/>
  <c r="K69"/>
  <c r="J69"/>
  <c r="I69"/>
  <c r="H69"/>
  <c r="G69"/>
  <c r="F69"/>
  <c r="L67"/>
  <c r="K67"/>
  <c r="J67"/>
  <c r="I67"/>
  <c r="H67"/>
  <c r="G67"/>
  <c r="F67"/>
  <c r="L66"/>
  <c r="K66"/>
  <c r="J66"/>
  <c r="I66"/>
  <c r="H66"/>
  <c r="G66"/>
  <c r="F66"/>
  <c r="L65"/>
  <c r="K65"/>
  <c r="J65"/>
  <c r="I65"/>
  <c r="H65"/>
  <c r="G65"/>
  <c r="F65"/>
  <c r="L63" l="1"/>
  <c r="H62"/>
  <c r="L62" s="1"/>
  <c r="L96" i="12"/>
  <c r="K95"/>
  <c r="J95"/>
  <c r="I95"/>
  <c r="H95"/>
  <c r="G95"/>
  <c r="F95"/>
  <c r="L86"/>
  <c r="K85"/>
  <c r="J85"/>
  <c r="I85"/>
  <c r="H85"/>
  <c r="G85"/>
  <c r="F85"/>
  <c r="G48"/>
  <c r="H48"/>
  <c r="I48"/>
  <c r="J48"/>
  <c r="K48"/>
  <c r="L56"/>
  <c r="L65" s="1"/>
  <c r="L74" s="1"/>
  <c r="K56"/>
  <c r="K65" s="1"/>
  <c r="K74" s="1"/>
  <c r="J56"/>
  <c r="J65" s="1"/>
  <c r="J74" s="1"/>
  <c r="I56"/>
  <c r="I65" s="1"/>
  <c r="I74" s="1"/>
  <c r="H56"/>
  <c r="H65" s="1"/>
  <c r="H74" s="1"/>
  <c r="G56"/>
  <c r="G65" s="1"/>
  <c r="G74" s="1"/>
  <c r="F56"/>
  <c r="F65" s="1"/>
  <c r="F74" s="1"/>
  <c r="L55"/>
  <c r="L64" s="1"/>
  <c r="L73" s="1"/>
  <c r="K55"/>
  <c r="K64" s="1"/>
  <c r="K73" s="1"/>
  <c r="J55"/>
  <c r="J64" s="1"/>
  <c r="J73" s="1"/>
  <c r="I55"/>
  <c r="I64" s="1"/>
  <c r="I73" s="1"/>
  <c r="H55"/>
  <c r="H64" s="1"/>
  <c r="H73" s="1"/>
  <c r="G55"/>
  <c r="G64" s="1"/>
  <c r="G73" s="1"/>
  <c r="F55"/>
  <c r="F64" s="1"/>
  <c r="F73" s="1"/>
  <c r="L54"/>
  <c r="L63" s="1"/>
  <c r="L72" s="1"/>
  <c r="K54"/>
  <c r="K63" s="1"/>
  <c r="K72" s="1"/>
  <c r="J54"/>
  <c r="J63" s="1"/>
  <c r="J72" s="1"/>
  <c r="I54"/>
  <c r="I63" s="1"/>
  <c r="I72" s="1"/>
  <c r="H54"/>
  <c r="H63" s="1"/>
  <c r="H72" s="1"/>
  <c r="G54"/>
  <c r="G63" s="1"/>
  <c r="G72" s="1"/>
  <c r="F54"/>
  <c r="F63" s="1"/>
  <c r="F72" s="1"/>
  <c r="L53"/>
  <c r="L62" s="1"/>
  <c r="L71" s="1"/>
  <c r="K53"/>
  <c r="K62" s="1"/>
  <c r="K71" s="1"/>
  <c r="J53"/>
  <c r="J62" s="1"/>
  <c r="J71" s="1"/>
  <c r="I53"/>
  <c r="I62" s="1"/>
  <c r="I71" s="1"/>
  <c r="H53"/>
  <c r="H62" s="1"/>
  <c r="H71" s="1"/>
  <c r="G53"/>
  <c r="G62" s="1"/>
  <c r="G71" s="1"/>
  <c r="F53"/>
  <c r="F62" s="1"/>
  <c r="F71" s="1"/>
  <c r="L52"/>
  <c r="L61" s="1"/>
  <c r="L70" s="1"/>
  <c r="K52"/>
  <c r="K61" s="1"/>
  <c r="K70" s="1"/>
  <c r="J52"/>
  <c r="J61" s="1"/>
  <c r="J70" s="1"/>
  <c r="I52"/>
  <c r="I61" s="1"/>
  <c r="I70" s="1"/>
  <c r="H52"/>
  <c r="H61" s="1"/>
  <c r="H70" s="1"/>
  <c r="G52"/>
  <c r="G61" s="1"/>
  <c r="G70" s="1"/>
  <c r="F52"/>
  <c r="F61" s="1"/>
  <c r="F70" s="1"/>
  <c r="L51"/>
  <c r="L60" s="1"/>
  <c r="L69" s="1"/>
  <c r="K51"/>
  <c r="K60" s="1"/>
  <c r="K69" s="1"/>
  <c r="J51"/>
  <c r="J60" s="1"/>
  <c r="J69" s="1"/>
  <c r="I51"/>
  <c r="I60" s="1"/>
  <c r="I69" s="1"/>
  <c r="H51"/>
  <c r="H60" s="1"/>
  <c r="H69" s="1"/>
  <c r="G51"/>
  <c r="G60" s="1"/>
  <c r="G69" s="1"/>
  <c r="F51"/>
  <c r="F60" s="1"/>
  <c r="F69" s="1"/>
  <c r="L50"/>
  <c r="L59" s="1"/>
  <c r="L68" s="1"/>
  <c r="K50"/>
  <c r="K59" s="1"/>
  <c r="K68" s="1"/>
  <c r="J50"/>
  <c r="J59" s="1"/>
  <c r="J68" s="1"/>
  <c r="I50"/>
  <c r="I59" s="1"/>
  <c r="I68" s="1"/>
  <c r="H50"/>
  <c r="H59" s="1"/>
  <c r="H68" s="1"/>
  <c r="G50"/>
  <c r="G59" s="1"/>
  <c r="G68" s="1"/>
  <c r="F50"/>
  <c r="F59" s="1"/>
  <c r="F68" s="1"/>
  <c r="F48" l="1"/>
  <c r="L48" s="1"/>
  <c r="L95"/>
  <c r="L85"/>
  <c r="L53" i="26" l="1"/>
  <c r="K53"/>
  <c r="J53"/>
  <c r="I53"/>
  <c r="H53"/>
  <c r="G53"/>
  <c r="F53"/>
  <c r="L52"/>
  <c r="K52"/>
  <c r="J52"/>
  <c r="I52"/>
  <c r="H52"/>
  <c r="G52"/>
  <c r="F52"/>
  <c r="K51"/>
  <c r="J51"/>
  <c r="L50"/>
  <c r="K50"/>
  <c r="J50"/>
  <c r="I50"/>
  <c r="H50"/>
  <c r="G50"/>
  <c r="F50"/>
  <c r="L49"/>
  <c r="K49"/>
  <c r="J49"/>
  <c r="I49"/>
  <c r="H49"/>
  <c r="G49"/>
  <c r="F49"/>
  <c r="L48"/>
  <c r="K48"/>
  <c r="J48"/>
  <c r="I48"/>
  <c r="H48"/>
  <c r="G48"/>
  <c r="F48"/>
  <c r="L47"/>
  <c r="K47"/>
  <c r="J47"/>
  <c r="I47"/>
  <c r="H47"/>
  <c r="G47"/>
  <c r="F47"/>
  <c r="L67" i="16" l="1"/>
  <c r="L66"/>
  <c r="K65"/>
  <c r="J65"/>
  <c r="I65"/>
  <c r="H65"/>
  <c r="G65"/>
  <c r="F65"/>
  <c r="L57"/>
  <c r="L56"/>
  <c r="K55"/>
  <c r="J55"/>
  <c r="I55"/>
  <c r="H55"/>
  <c r="H46" s="1"/>
  <c r="G55"/>
  <c r="F55"/>
  <c r="K43"/>
  <c r="J43"/>
  <c r="I43"/>
  <c r="H43"/>
  <c r="G43"/>
  <c r="F43"/>
  <c r="K39"/>
  <c r="J39"/>
  <c r="I39"/>
  <c r="H39"/>
  <c r="G39"/>
  <c r="F39"/>
  <c r="K38"/>
  <c r="J38"/>
  <c r="I38"/>
  <c r="H38"/>
  <c r="G38"/>
  <c r="F38"/>
  <c r="R20"/>
  <c r="C20"/>
  <c r="B20"/>
  <c r="L48" l="1"/>
  <c r="L47"/>
  <c r="K46"/>
  <c r="J46"/>
  <c r="I46"/>
  <c r="G37"/>
  <c r="G46"/>
  <c r="F37"/>
  <c r="F46"/>
  <c r="H37"/>
  <c r="L38"/>
  <c r="L43"/>
  <c r="K37"/>
  <c r="L55"/>
  <c r="J37"/>
  <c r="I37"/>
  <c r="L39"/>
  <c r="L65"/>
  <c r="L46" l="1"/>
  <c r="L37"/>
  <c r="L146" i="13"/>
  <c r="K140"/>
  <c r="J140"/>
  <c r="I140"/>
  <c r="H140"/>
  <c r="G140"/>
  <c r="F140"/>
  <c r="L136"/>
  <c r="K130"/>
  <c r="J130"/>
  <c r="I130"/>
  <c r="H130"/>
  <c r="G130"/>
  <c r="F130"/>
  <c r="L111"/>
  <c r="K110"/>
  <c r="J110"/>
  <c r="I110"/>
  <c r="H110"/>
  <c r="G110"/>
  <c r="F110"/>
  <c r="L101"/>
  <c r="K100"/>
  <c r="J100"/>
  <c r="I100"/>
  <c r="H100"/>
  <c r="G100"/>
  <c r="F100"/>
  <c r="L91"/>
  <c r="K90"/>
  <c r="J90"/>
  <c r="I90"/>
  <c r="H90"/>
  <c r="G90"/>
  <c r="F90"/>
  <c r="L82"/>
  <c r="L55" s="1"/>
  <c r="L64" s="1"/>
  <c r="L81"/>
  <c r="K80"/>
  <c r="J80"/>
  <c r="I80"/>
  <c r="H80"/>
  <c r="G80"/>
  <c r="F80"/>
  <c r="L71"/>
  <c r="K70"/>
  <c r="J70"/>
  <c r="I70"/>
  <c r="H70"/>
  <c r="G70"/>
  <c r="F70"/>
  <c r="K59"/>
  <c r="J59"/>
  <c r="I59"/>
  <c r="H59"/>
  <c r="G59"/>
  <c r="F59"/>
  <c r="K55"/>
  <c r="K64" s="1"/>
  <c r="J55"/>
  <c r="J64" s="1"/>
  <c r="I55"/>
  <c r="I64" s="1"/>
  <c r="H55"/>
  <c r="H64" s="1"/>
  <c r="G55"/>
  <c r="G64" s="1"/>
  <c r="F55"/>
  <c r="F64" s="1"/>
  <c r="B32"/>
  <c r="R26"/>
  <c r="C26"/>
  <c r="B26"/>
  <c r="R25"/>
  <c r="C25"/>
  <c r="B25"/>
  <c r="R24"/>
  <c r="C24"/>
  <c r="B24"/>
  <c r="R23"/>
  <c r="C23"/>
  <c r="B23"/>
  <c r="B22"/>
  <c r="L106" i="12"/>
  <c r="K105"/>
  <c r="J105"/>
  <c r="I105"/>
  <c r="H105"/>
  <c r="G105"/>
  <c r="F105"/>
  <c r="L76"/>
  <c r="K75"/>
  <c r="J75"/>
  <c r="I75"/>
  <c r="H75"/>
  <c r="G75"/>
  <c r="F75"/>
  <c r="R20"/>
  <c r="C20"/>
  <c r="B20"/>
  <c r="B19"/>
  <c r="F53" i="13" l="1"/>
  <c r="L53" s="1"/>
  <c r="L54"/>
  <c r="L59"/>
  <c r="I53"/>
  <c r="G66" i="12"/>
  <c r="G40" s="1"/>
  <c r="G39"/>
  <c r="K66"/>
  <c r="K40" s="1"/>
  <c r="K39"/>
  <c r="J66"/>
  <c r="J40" s="1"/>
  <c r="J39"/>
  <c r="I66"/>
  <c r="I40" s="1"/>
  <c r="I39"/>
  <c r="F66"/>
  <c r="F40" s="1"/>
  <c r="F39"/>
  <c r="H66"/>
  <c r="H40" s="1"/>
  <c r="H39"/>
  <c r="L66"/>
  <c r="K53" i="13"/>
  <c r="L68"/>
  <c r="L90"/>
  <c r="L130"/>
  <c r="G53"/>
  <c r="L100"/>
  <c r="J53"/>
  <c r="L80"/>
  <c r="H53"/>
  <c r="L140"/>
  <c r="L110"/>
  <c r="L70"/>
  <c r="L105" i="12"/>
  <c r="L75"/>
  <c r="L40" l="1"/>
  <c r="L39"/>
  <c r="H16" i="40" l="1"/>
  <c r="H23"/>
  <c r="H22"/>
  <c r="H21"/>
  <c r="H20"/>
  <c r="H19"/>
  <c r="H18"/>
  <c r="H17"/>
  <c r="G15"/>
  <c r="F15"/>
  <c r="E15"/>
  <c r="D15"/>
  <c r="C15"/>
  <c r="B15"/>
  <c r="G7"/>
  <c r="F7"/>
  <c r="E7"/>
  <c r="D7"/>
  <c r="C7"/>
  <c r="B7"/>
  <c r="G6"/>
  <c r="G5" s="1"/>
  <c r="F6"/>
  <c r="F5" s="1"/>
  <c r="E6"/>
  <c r="E5" s="1"/>
  <c r="D6"/>
  <c r="D5" s="1"/>
  <c r="C6"/>
  <c r="C5" s="1"/>
  <c r="B6"/>
  <c r="C6" i="38"/>
  <c r="D6"/>
  <c r="E6"/>
  <c r="F6"/>
  <c r="G6"/>
  <c r="C7"/>
  <c r="D7"/>
  <c r="E7"/>
  <c r="F7"/>
  <c r="G7"/>
  <c r="B7"/>
  <c r="B6"/>
  <c r="C7" i="37"/>
  <c r="D7"/>
  <c r="E7"/>
  <c r="F7"/>
  <c r="G7"/>
  <c r="B7"/>
  <c r="B62" i="36"/>
  <c r="B61"/>
  <c r="H7" i="40" l="1"/>
  <c r="H7" i="38"/>
  <c r="H6"/>
  <c r="B5" i="36"/>
  <c r="H15" i="40"/>
  <c r="H6"/>
  <c r="B5"/>
  <c r="H5" s="1"/>
  <c r="H20" i="37"/>
  <c r="H19"/>
  <c r="H18"/>
  <c r="H17"/>
  <c r="H16"/>
  <c r="H15"/>
  <c r="H14"/>
  <c r="H13"/>
  <c r="G12"/>
  <c r="F12"/>
  <c r="E12"/>
  <c r="D12"/>
  <c r="C12"/>
  <c r="B12"/>
  <c r="T5" i="36" l="1"/>
  <c r="AG5"/>
  <c r="H12" i="37"/>
  <c r="H23" i="38" l="1"/>
  <c r="H22"/>
  <c r="H21"/>
  <c r="H20"/>
  <c r="H19"/>
  <c r="H18"/>
  <c r="H17"/>
  <c r="H16"/>
  <c r="G15"/>
  <c r="F15"/>
  <c r="E15"/>
  <c r="D15"/>
  <c r="C15"/>
  <c r="B15"/>
  <c r="G5"/>
  <c r="F5"/>
  <c r="E5"/>
  <c r="C5"/>
  <c r="B5"/>
  <c r="H37" i="37"/>
  <c r="H36"/>
  <c r="G35"/>
  <c r="F35"/>
  <c r="E35"/>
  <c r="D35"/>
  <c r="C35"/>
  <c r="B35"/>
  <c r="H34"/>
  <c r="H33"/>
  <c r="H32"/>
  <c r="H31"/>
  <c r="H30"/>
  <c r="H29"/>
  <c r="H28"/>
  <c r="H27"/>
  <c r="H26"/>
  <c r="H25"/>
  <c r="H24"/>
  <c r="H23"/>
  <c r="H22"/>
  <c r="G21"/>
  <c r="F21"/>
  <c r="F6" s="1"/>
  <c r="F5" s="1"/>
  <c r="E21"/>
  <c r="D21"/>
  <c r="C21"/>
  <c r="B21"/>
  <c r="H274" i="36"/>
  <c r="H273"/>
  <c r="H272"/>
  <c r="H270"/>
  <c r="H269"/>
  <c r="H268"/>
  <c r="H267"/>
  <c r="H266" s="1"/>
  <c r="H265"/>
  <c r="H264"/>
  <c r="H263"/>
  <c r="H262"/>
  <c r="H261"/>
  <c r="H260"/>
  <c r="H259"/>
  <c r="H258"/>
  <c r="G257"/>
  <c r="F257"/>
  <c r="E257"/>
  <c r="D257"/>
  <c r="C257"/>
  <c r="B257"/>
  <c r="H250"/>
  <c r="H249"/>
  <c r="G248"/>
  <c r="F248"/>
  <c r="E248"/>
  <c r="D248"/>
  <c r="C248"/>
  <c r="B248"/>
  <c r="H247"/>
  <c r="H246"/>
  <c r="H245"/>
  <c r="H244"/>
  <c r="H243"/>
  <c r="H242"/>
  <c r="H241"/>
  <c r="H240"/>
  <c r="G239"/>
  <c r="F239"/>
  <c r="E239"/>
  <c r="D239"/>
  <c r="C239"/>
  <c r="B239"/>
  <c r="H238"/>
  <c r="H237"/>
  <c r="H236"/>
  <c r="H235"/>
  <c r="H234"/>
  <c r="H233"/>
  <c r="H232"/>
  <c r="H231"/>
  <c r="G230"/>
  <c r="F230"/>
  <c r="E230"/>
  <c r="D230"/>
  <c r="C230"/>
  <c r="B230"/>
  <c r="H229"/>
  <c r="H228"/>
  <c r="H227"/>
  <c r="H220"/>
  <c r="H219"/>
  <c r="G218"/>
  <c r="F218"/>
  <c r="E218"/>
  <c r="D218"/>
  <c r="C218"/>
  <c r="B218"/>
  <c r="H217"/>
  <c r="H216"/>
  <c r="H214"/>
  <c r="H213"/>
  <c r="H212"/>
  <c r="H211"/>
  <c r="H210"/>
  <c r="G209"/>
  <c r="F209"/>
  <c r="E209"/>
  <c r="D209"/>
  <c r="C209"/>
  <c r="B209"/>
  <c r="H201"/>
  <c r="G200"/>
  <c r="F200"/>
  <c r="E200"/>
  <c r="D200"/>
  <c r="C200"/>
  <c r="B200"/>
  <c r="H199"/>
  <c r="H198"/>
  <c r="H197"/>
  <c r="H196"/>
  <c r="H195"/>
  <c r="H194"/>
  <c r="H193"/>
  <c r="H192"/>
  <c r="G191"/>
  <c r="F191"/>
  <c r="E191"/>
  <c r="D191"/>
  <c r="C191"/>
  <c r="B191"/>
  <c r="H190"/>
  <c r="H189"/>
  <c r="H188"/>
  <c r="H187"/>
  <c r="H186"/>
  <c r="H185"/>
  <c r="H184"/>
  <c r="H183"/>
  <c r="G182"/>
  <c r="F182"/>
  <c r="E182"/>
  <c r="D182"/>
  <c r="C182"/>
  <c r="B182"/>
  <c r="H181"/>
  <c r="H180"/>
  <c r="H179"/>
  <c r="H178"/>
  <c r="H177"/>
  <c r="H176"/>
  <c r="H175"/>
  <c r="H174"/>
  <c r="G173"/>
  <c r="F173"/>
  <c r="E173"/>
  <c r="D173"/>
  <c r="C173"/>
  <c r="B173"/>
  <c r="H172"/>
  <c r="H171"/>
  <c r="H170"/>
  <c r="H169"/>
  <c r="H168"/>
  <c r="H167"/>
  <c r="H166"/>
  <c r="H165"/>
  <c r="G164"/>
  <c r="F164"/>
  <c r="E164"/>
  <c r="D164"/>
  <c r="C164"/>
  <c r="B164"/>
  <c r="H163"/>
  <c r="H162"/>
  <c r="H161"/>
  <c r="H160"/>
  <c r="H159"/>
  <c r="H158"/>
  <c r="H157"/>
  <c r="H156"/>
  <c r="G155"/>
  <c r="F155"/>
  <c r="E155"/>
  <c r="D155"/>
  <c r="C155"/>
  <c r="B155"/>
  <c r="H154"/>
  <c r="H153"/>
  <c r="H152"/>
  <c r="H151"/>
  <c r="H150"/>
  <c r="H149"/>
  <c r="H148"/>
  <c r="H147"/>
  <c r="G146"/>
  <c r="F146"/>
  <c r="E146"/>
  <c r="D146"/>
  <c r="C146"/>
  <c r="B146"/>
  <c r="H145"/>
  <c r="H144"/>
  <c r="H143"/>
  <c r="H142"/>
  <c r="H141"/>
  <c r="H140"/>
  <c r="H139"/>
  <c r="H138"/>
  <c r="H136"/>
  <c r="H135"/>
  <c r="H134"/>
  <c r="H133"/>
  <c r="H132"/>
  <c r="H131"/>
  <c r="H130"/>
  <c r="H129"/>
  <c r="G128"/>
  <c r="F128"/>
  <c r="E128"/>
  <c r="D128"/>
  <c r="C128"/>
  <c r="B128"/>
  <c r="H127"/>
  <c r="H126"/>
  <c r="H125"/>
  <c r="H124"/>
  <c r="H123"/>
  <c r="H122"/>
  <c r="H121"/>
  <c r="H120"/>
  <c r="G119"/>
  <c r="S120" s="1"/>
  <c r="F119"/>
  <c r="R120" s="1"/>
  <c r="E119"/>
  <c r="Q120" s="1"/>
  <c r="D119"/>
  <c r="C119"/>
  <c r="B119"/>
  <c r="H118"/>
  <c r="H117"/>
  <c r="H116"/>
  <c r="H115"/>
  <c r="H114"/>
  <c r="H113"/>
  <c r="H112"/>
  <c r="H111"/>
  <c r="G110"/>
  <c r="F110"/>
  <c r="E110"/>
  <c r="D110"/>
  <c r="C110"/>
  <c r="B110"/>
  <c r="H109"/>
  <c r="H108"/>
  <c r="H107"/>
  <c r="H106"/>
  <c r="H105"/>
  <c r="H104"/>
  <c r="H103"/>
  <c r="H102"/>
  <c r="H101"/>
  <c r="H100"/>
  <c r="H99"/>
  <c r="H98"/>
  <c r="H97"/>
  <c r="G96"/>
  <c r="F96"/>
  <c r="E96"/>
  <c r="D96"/>
  <c r="C96"/>
  <c r="B96"/>
  <c r="H95"/>
  <c r="H94"/>
  <c r="H93"/>
  <c r="H92"/>
  <c r="H91"/>
  <c r="H90"/>
  <c r="H89"/>
  <c r="H88"/>
  <c r="G87"/>
  <c r="F87"/>
  <c r="E87"/>
  <c r="D87"/>
  <c r="C87"/>
  <c r="B87"/>
  <c r="H86"/>
  <c r="H85"/>
  <c r="H84"/>
  <c r="H83"/>
  <c r="H82"/>
  <c r="H81"/>
  <c r="H80"/>
  <c r="H79"/>
  <c r="G78"/>
  <c r="F78"/>
  <c r="E78"/>
  <c r="D78"/>
  <c r="C78"/>
  <c r="B78"/>
  <c r="H77"/>
  <c r="H76"/>
  <c r="H75"/>
  <c r="H74"/>
  <c r="H73"/>
  <c r="H72"/>
  <c r="H71"/>
  <c r="H70"/>
  <c r="G69"/>
  <c r="F69"/>
  <c r="E69"/>
  <c r="D69"/>
  <c r="C69"/>
  <c r="B69"/>
  <c r="H68"/>
  <c r="H67"/>
  <c r="H66"/>
  <c r="H65"/>
  <c r="H64"/>
  <c r="H63"/>
  <c r="H62"/>
  <c r="H61"/>
  <c r="G60"/>
  <c r="F60"/>
  <c r="E60"/>
  <c r="D60"/>
  <c r="C60"/>
  <c r="B60"/>
  <c r="H59"/>
  <c r="H58"/>
  <c r="H57"/>
  <c r="H56"/>
  <c r="H55"/>
  <c r="H54"/>
  <c r="H53"/>
  <c r="H52"/>
  <c r="G51"/>
  <c r="F51"/>
  <c r="E51"/>
  <c r="D51"/>
  <c r="C51"/>
  <c r="B51"/>
  <c r="H48"/>
  <c r="H47"/>
  <c r="H46"/>
  <c r="H45"/>
  <c r="H44"/>
  <c r="H43"/>
  <c r="G42"/>
  <c r="F42"/>
  <c r="E42"/>
  <c r="D42"/>
  <c r="C42"/>
  <c r="B42"/>
  <c r="H41"/>
  <c r="H40"/>
  <c r="H39"/>
  <c r="H38"/>
  <c r="H37"/>
  <c r="H36"/>
  <c r="H35"/>
  <c r="H34"/>
  <c r="G33"/>
  <c r="F33"/>
  <c r="E33"/>
  <c r="D33"/>
  <c r="C33"/>
  <c r="B33"/>
  <c r="H32"/>
  <c r="H31"/>
  <c r="H30"/>
  <c r="H29"/>
  <c r="H28"/>
  <c r="H27"/>
  <c r="H26"/>
  <c r="H25"/>
  <c r="G24"/>
  <c r="F24"/>
  <c r="E24"/>
  <c r="D24"/>
  <c r="C24"/>
  <c r="B24"/>
  <c r="H23"/>
  <c r="H22"/>
  <c r="H21"/>
  <c r="H20"/>
  <c r="H19"/>
  <c r="H18"/>
  <c r="H17"/>
  <c r="H16"/>
  <c r="G15"/>
  <c r="F15"/>
  <c r="E15"/>
  <c r="D15"/>
  <c r="C15"/>
  <c r="B15"/>
  <c r="H11"/>
  <c r="AM11" s="1"/>
  <c r="G7"/>
  <c r="F7"/>
  <c r="E7"/>
  <c r="D7"/>
  <c r="C7"/>
  <c r="B7"/>
  <c r="G6"/>
  <c r="G5" s="1"/>
  <c r="AL5" s="1"/>
  <c r="F6"/>
  <c r="F5" s="1"/>
  <c r="AK5" s="1"/>
  <c r="E6"/>
  <c r="E5" s="1"/>
  <c r="D6"/>
  <c r="D5" s="1"/>
  <c r="C6"/>
  <c r="J6"/>
  <c r="AJ5" l="1"/>
  <c r="W5"/>
  <c r="AI5"/>
  <c r="V5"/>
  <c r="H78"/>
  <c r="H15"/>
  <c r="H42"/>
  <c r="H164"/>
  <c r="H7"/>
  <c r="H155"/>
  <c r="H173"/>
  <c r="H218"/>
  <c r="K6"/>
  <c r="C5"/>
  <c r="H6"/>
  <c r="H69"/>
  <c r="H33"/>
  <c r="H51"/>
  <c r="H87"/>
  <c r="H182"/>
  <c r="H191"/>
  <c r="H239"/>
  <c r="G6" i="37"/>
  <c r="G5" s="1"/>
  <c r="H146" i="36"/>
  <c r="H24"/>
  <c r="H60"/>
  <c r="H119"/>
  <c r="H200"/>
  <c r="H209"/>
  <c r="H230"/>
  <c r="H257"/>
  <c r="E6" i="37"/>
  <c r="E5" s="1"/>
  <c r="H7"/>
  <c r="H248" i="36"/>
  <c r="L6"/>
  <c r="H128"/>
  <c r="D5" i="38"/>
  <c r="H15"/>
  <c r="B6" i="37"/>
  <c r="D6"/>
  <c r="C6"/>
  <c r="H21"/>
  <c r="H6" s="1"/>
  <c r="H35"/>
  <c r="H110" i="36"/>
  <c r="H96"/>
  <c r="H5" i="38"/>
  <c r="AH5" i="36" l="1"/>
  <c r="U5"/>
  <c r="H5"/>
  <c r="AM5" s="1"/>
  <c r="AM6"/>
  <c r="D5" i="37"/>
  <c r="C5"/>
  <c r="B5"/>
  <c r="H5" l="1"/>
  <c r="L53" i="32"/>
  <c r="K52" l="1"/>
  <c r="K34" s="1"/>
  <c r="J52"/>
  <c r="J34" s="1"/>
  <c r="I52"/>
  <c r="I34" s="1"/>
  <c r="H52"/>
  <c r="H34" s="1"/>
  <c r="G52"/>
  <c r="G34" s="1"/>
  <c r="F52"/>
  <c r="F34" s="1"/>
  <c r="K35"/>
  <c r="J35"/>
  <c r="I35"/>
  <c r="H35"/>
  <c r="G35"/>
  <c r="F35"/>
  <c r="R20"/>
  <c r="C20"/>
  <c r="B20"/>
  <c r="F43" l="1"/>
  <c r="F44"/>
  <c r="J43"/>
  <c r="J44"/>
  <c r="K44"/>
  <c r="K43"/>
  <c r="I43"/>
  <c r="I44"/>
  <c r="H44"/>
  <c r="H43"/>
  <c r="G44"/>
  <c r="G43"/>
  <c r="L34"/>
  <c r="L35"/>
  <c r="L52"/>
  <c r="L43" l="1"/>
  <c r="L44"/>
  <c r="R24" i="26" l="1"/>
  <c r="D24"/>
  <c r="C24"/>
  <c r="C23"/>
  <c r="C22"/>
  <c r="A24"/>
  <c r="A23"/>
  <c r="A22"/>
  <c r="B24"/>
  <c r="I37" l="1"/>
  <c r="I46" s="1"/>
  <c r="J37"/>
  <c r="J46" s="1"/>
  <c r="K37"/>
  <c r="K46" s="1"/>
  <c r="L55"/>
  <c r="I54"/>
  <c r="I36" s="1"/>
  <c r="I45" s="1"/>
  <c r="J54"/>
  <c r="K54"/>
  <c r="K36" s="1"/>
  <c r="K45" s="1"/>
  <c r="J36" l="1"/>
  <c r="J45" s="1"/>
  <c r="H37" l="1"/>
  <c r="H46" s="1"/>
  <c r="G37"/>
  <c r="G46" s="1"/>
  <c r="F37"/>
  <c r="F46" s="1"/>
  <c r="H42"/>
  <c r="H51" s="1"/>
  <c r="G42"/>
  <c r="G51" s="1"/>
  <c r="F42"/>
  <c r="F51" s="1"/>
  <c r="D22"/>
  <c r="D23"/>
  <c r="B23"/>
  <c r="H54"/>
  <c r="H36" s="1"/>
  <c r="H45" s="1"/>
  <c r="G54"/>
  <c r="G36" s="1"/>
  <c r="G45" s="1"/>
  <c r="F54"/>
  <c r="R22"/>
  <c r="B22"/>
  <c r="F36" l="1"/>
  <c r="L54"/>
  <c r="L37"/>
  <c r="L46" s="1"/>
  <c r="I42"/>
  <c r="L42" l="1"/>
  <c r="L51" s="1"/>
  <c r="I51"/>
  <c r="L36"/>
  <c r="L45" s="1"/>
  <c r="F45"/>
  <c r="F13" i="7" l="1"/>
  <c r="F9"/>
</calcChain>
</file>

<file path=xl/comments1.xml><?xml version="1.0" encoding="utf-8"?>
<comments xmlns="http://schemas.openxmlformats.org/spreadsheetml/2006/main">
  <authors>
    <author>martsynenko</author>
  </authors>
  <commentList>
    <comment ref="Q25" authorId="0">
      <text>
        <r>
          <rPr>
            <b/>
            <sz val="9"/>
            <color indexed="81"/>
            <rFont val="Tahoma"/>
            <family val="2"/>
            <charset val="204"/>
          </rPr>
          <t>martsynenko: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7"/>
            <color indexed="81"/>
            <rFont val="Tahoma"/>
            <family val="2"/>
            <charset val="204"/>
          </rPr>
          <t>(+) 5 725,8+3 838,3 = 9 564,1 - кап ремонты
(-) 80 247,4 -стройка Инфекционный корпус</t>
        </r>
      </text>
    </comment>
    <comment ref="Q145" authorId="0">
      <text>
        <r>
          <rPr>
            <b/>
            <sz val="9"/>
            <color indexed="81"/>
            <rFont val="Tahoma"/>
            <family val="2"/>
            <charset val="204"/>
          </rPr>
          <t>martsynenko:</t>
        </r>
        <r>
          <rPr>
            <sz val="9"/>
            <color indexed="81"/>
            <rFont val="Tahoma"/>
            <family val="2"/>
            <charset val="204"/>
          </rPr>
          <t xml:space="preserve">
Оборудование Минздрав МО</t>
        </r>
      </text>
    </comment>
    <comment ref="Q155" authorId="0">
      <text>
        <r>
          <rPr>
            <b/>
            <sz val="9"/>
            <color indexed="81"/>
            <rFont val="Tahoma"/>
            <family val="2"/>
            <charset val="204"/>
          </rPr>
          <t>martsynenko:</t>
        </r>
        <r>
          <rPr>
            <sz val="9"/>
            <color indexed="81"/>
            <rFont val="Tahoma"/>
            <family val="2"/>
            <charset val="204"/>
          </rPr>
          <t xml:space="preserve">
СБР Минстрой</t>
        </r>
      </text>
    </comment>
    <comment ref="Q166" authorId="0">
      <text>
        <r>
          <rPr>
            <b/>
            <sz val="9"/>
            <color indexed="81"/>
            <rFont val="Tahoma"/>
            <family val="2"/>
            <charset val="204"/>
          </rPr>
          <t>martsynenko:</t>
        </r>
        <r>
          <rPr>
            <sz val="9"/>
            <color indexed="81"/>
            <rFont val="Tahoma"/>
            <family val="2"/>
            <charset val="204"/>
          </rPr>
          <t xml:space="preserve">
на пневмококк 3,8 млн, на кап ремонт кислородн станции 13 млн.руб, 3,3 млн руб МИПу</t>
        </r>
      </text>
    </comment>
    <comment ref="Z186" authorId="0">
      <text>
        <r>
          <rPr>
            <b/>
            <sz val="9"/>
            <color indexed="81"/>
            <rFont val="Tahoma"/>
            <family val="2"/>
            <charset val="204"/>
          </rPr>
          <t>martsynenko:</t>
        </r>
        <r>
          <rPr>
            <sz val="9"/>
            <color indexed="81"/>
            <rFont val="Tahoma"/>
            <family val="2"/>
            <charset val="204"/>
          </rPr>
          <t xml:space="preserve">
(+) на пневсококк за счет Витаминов и ПН РкС</t>
        </r>
      </text>
    </comment>
    <comment ref="AA186" authorId="0">
      <text>
        <r>
          <rPr>
            <b/>
            <sz val="9"/>
            <color indexed="81"/>
            <rFont val="Tahoma"/>
            <family val="2"/>
            <charset val="204"/>
          </rPr>
          <t>martsynenko:</t>
        </r>
        <r>
          <rPr>
            <sz val="9"/>
            <color indexed="81"/>
            <rFont val="Tahoma"/>
            <family val="2"/>
            <charset val="204"/>
          </rPr>
          <t xml:space="preserve">
Справка СБР
Сертификат молодоженов)</t>
        </r>
      </text>
    </comment>
    <comment ref="Q196" authorId="0">
      <text>
        <r>
          <rPr>
            <b/>
            <sz val="9"/>
            <color indexed="81"/>
            <rFont val="Tahoma"/>
            <family val="2"/>
            <charset val="204"/>
          </rPr>
          <t>martsynenko:</t>
        </r>
        <r>
          <rPr>
            <sz val="9"/>
            <color indexed="81"/>
            <rFont val="Tahoma"/>
            <family val="2"/>
            <charset val="204"/>
          </rPr>
          <t xml:space="preserve">
ГП 5 параллельная</t>
        </r>
      </text>
    </comment>
    <comment ref="Z196" authorId="0">
      <text>
        <r>
          <rPr>
            <b/>
            <sz val="9"/>
            <color indexed="81"/>
            <rFont val="Tahoma"/>
            <family val="2"/>
            <charset val="204"/>
          </rPr>
          <t>martsynenko:</t>
        </r>
        <r>
          <rPr>
            <sz val="9"/>
            <color indexed="81"/>
            <rFont val="Tahoma"/>
            <family val="2"/>
            <charset val="204"/>
          </rPr>
          <t xml:space="preserve">
ГП 5 Лекарства</t>
        </r>
      </text>
    </comment>
    <comment ref="Q216" authorId="0">
      <text>
        <r>
          <rPr>
            <b/>
            <sz val="9"/>
            <color indexed="81"/>
            <rFont val="Tahoma"/>
            <family val="2"/>
            <charset val="204"/>
          </rPr>
          <t>martsynenko:</t>
        </r>
        <r>
          <rPr>
            <sz val="9"/>
            <color indexed="81"/>
            <rFont val="Tahoma"/>
            <family val="2"/>
            <charset val="204"/>
          </rPr>
          <t xml:space="preserve">
ВМП</t>
        </r>
      </text>
    </comment>
    <comment ref="AA285" authorId="0">
      <text>
        <r>
          <rPr>
            <b/>
            <sz val="9"/>
            <color indexed="81"/>
            <rFont val="Tahoma"/>
            <family val="2"/>
            <charset val="204"/>
          </rPr>
          <t>martsynenko:</t>
        </r>
        <r>
          <rPr>
            <sz val="9"/>
            <color indexed="81"/>
            <rFont val="Tahoma"/>
            <family val="2"/>
            <charset val="204"/>
          </rPr>
          <t xml:space="preserve">
СБР  (- Центр охраны семьи 
(+) 18 198,99 т.р. - мед.оборудование
(+) 43 135,45 т.р текущий ремонт</t>
        </r>
      </text>
    </comment>
    <comment ref="Q286" authorId="0">
      <text>
        <r>
          <rPr>
            <b/>
            <sz val="9"/>
            <color indexed="81"/>
            <rFont val="Tahoma"/>
            <family val="2"/>
            <charset val="204"/>
          </rPr>
          <t>martsynenko: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>(+) 80 247,4 -оборудование
(+) 13 000 кап ремонт кислородной станции 
(+) 61 334,44 т.р. - Справка СБР</t>
        </r>
      </text>
    </comment>
    <comment ref="Q326" authorId="0">
      <text>
        <r>
          <rPr>
            <b/>
            <sz val="9"/>
            <color indexed="81"/>
            <rFont val="Tahoma"/>
            <family val="2"/>
            <charset val="204"/>
          </rPr>
          <t>martsynenko:</t>
        </r>
        <r>
          <rPr>
            <sz val="9"/>
            <color indexed="81"/>
            <rFont val="Tahoma"/>
            <family val="2"/>
            <charset val="204"/>
          </rPr>
          <t xml:space="preserve">
с РК+ПН на пневмококк (-) 12 248,4
((-)657 583,3 с уч на ЛЛО -ГП 5 параллельная в зачет как действующая), (+) 1627,5 т.р - СБР</t>
        </r>
      </text>
    </comment>
    <comment ref="AA326" authorId="0">
      <text>
        <r>
          <rPr>
            <b/>
            <sz val="9"/>
            <color indexed="81"/>
            <rFont val="Tahoma"/>
            <family val="2"/>
            <charset val="204"/>
          </rPr>
          <t>martsynenko:</t>
        </r>
        <r>
          <rPr>
            <sz val="9"/>
            <color indexed="81"/>
            <rFont val="Tahoma"/>
            <family val="2"/>
            <charset val="204"/>
          </rPr>
          <t xml:space="preserve">
Поставить в СБР (на ЛЛО ГП 5 параллельная)</t>
        </r>
      </text>
    </comment>
  </commentList>
</comments>
</file>

<file path=xl/comments2.xml><?xml version="1.0" encoding="utf-8"?>
<comments xmlns="http://schemas.openxmlformats.org/spreadsheetml/2006/main">
  <authors>
    <author>martsynenko</author>
  </authors>
  <commentList>
    <comment ref="N81" authorId="0">
      <text>
        <r>
          <rPr>
            <b/>
            <sz val="9"/>
            <color indexed="81"/>
            <rFont val="Tahoma"/>
            <family val="2"/>
            <charset val="204"/>
          </rPr>
          <t>martsynenko:</t>
        </r>
        <r>
          <rPr>
            <sz val="9"/>
            <color indexed="81"/>
            <rFont val="Tahoma"/>
            <family val="2"/>
            <charset val="204"/>
          </rPr>
          <t xml:space="preserve">
(-)12,2 млн ПН (комп 2024 г)
(-) 3,8 млн Витамины</t>
        </r>
      </text>
    </comment>
  </commentList>
</comments>
</file>

<file path=xl/comments3.xml><?xml version="1.0" encoding="utf-8"?>
<comments xmlns="http://schemas.openxmlformats.org/spreadsheetml/2006/main">
  <authors>
    <author>martsynenko</author>
  </authors>
  <commentList>
    <comment ref="H14" authorId="0">
      <text>
        <r>
          <rPr>
            <b/>
            <sz val="9"/>
            <color indexed="81"/>
            <rFont val="Tahoma"/>
            <family val="2"/>
            <charset val="204"/>
          </rPr>
          <t>martsynenko:</t>
        </r>
        <r>
          <rPr>
            <sz val="9"/>
            <color indexed="81"/>
            <rFont val="Tahoma"/>
            <family val="2"/>
            <charset val="204"/>
          </rPr>
          <t xml:space="preserve">
(+) оборудование на 80 млн.руб, центр охраны семьи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204"/>
          </rPr>
          <t>martsynenko:</t>
        </r>
        <r>
          <rPr>
            <sz val="9"/>
            <color indexed="81"/>
            <rFont val="Tahoma"/>
            <family val="2"/>
            <charset val="204"/>
          </rPr>
          <t xml:space="preserve">
(+) ремонт центр охраны семьи</t>
        </r>
      </text>
    </comment>
  </commentList>
</comments>
</file>

<file path=xl/sharedStrings.xml><?xml version="1.0" encoding="utf-8"?>
<sst xmlns="http://schemas.openxmlformats.org/spreadsheetml/2006/main" count="8537" uniqueCount="1519">
  <si>
    <t>П А С П О Р Т</t>
  </si>
  <si>
    <t>Государственной программы</t>
  </si>
  <si>
    <t>1. Основные положения</t>
  </si>
  <si>
    <t>Куратор государственной программы</t>
  </si>
  <si>
    <t>Ответственный исполнитель государственной программы</t>
  </si>
  <si>
    <t>Период реализации государственной программы</t>
  </si>
  <si>
    <t>Цели государственной программы</t>
  </si>
  <si>
    <t>Направления (подпрограммы) государственной программы</t>
  </si>
  <si>
    <t>Объемы финансового обеспечения за весь период реализации</t>
  </si>
  <si>
    <t>Связь с национальными целями развития Российской Федерации/ государственными программами Российской Федерации</t>
  </si>
  <si>
    <t>4. Структура государственной программы</t>
  </si>
  <si>
    <t>Уровень показателя</t>
  </si>
  <si>
    <t>Признак возрастания/ убывания</t>
  </si>
  <si>
    <t>Единица измерения (по ОКЕИ)</t>
  </si>
  <si>
    <t>Базовое значение</t>
  </si>
  <si>
    <t>Значение показателя по годам</t>
  </si>
  <si>
    <t>Документ</t>
  </si>
  <si>
    <t>Ответственный за достижение показателя</t>
  </si>
  <si>
    <t>Связь с показателями национальных целей</t>
  </si>
  <si>
    <t>Информационная система</t>
  </si>
  <si>
    <t>№ п/п</t>
  </si>
  <si>
    <t>Задачи структурного элемента</t>
  </si>
  <si>
    <t>Краткое описание ожидаемых эффектов от реализации задачи структурного элемента</t>
  </si>
  <si>
    <t>Связь с показателями</t>
  </si>
  <si>
    <t>Всего</t>
  </si>
  <si>
    <t>значение</t>
  </si>
  <si>
    <t>год</t>
  </si>
  <si>
    <t>…</t>
  </si>
  <si>
    <t>N+n</t>
  </si>
  <si>
    <t>янв.</t>
  </si>
  <si>
    <t>фев.</t>
  </si>
  <si>
    <t>март</t>
  </si>
  <si>
    <t>апр.</t>
  </si>
  <si>
    <t>май</t>
  </si>
  <si>
    <t>июнь</t>
  </si>
  <si>
    <t>июль</t>
  </si>
  <si>
    <t>авг.</t>
  </si>
  <si>
    <t>сен.</t>
  </si>
  <si>
    <t>окт.</t>
  </si>
  <si>
    <t>ноя.</t>
  </si>
  <si>
    <t>межбюджетные трансферты местным бюджетам</t>
  </si>
  <si>
    <t>1.</t>
  </si>
  <si>
    <t>1.1.</t>
  </si>
  <si>
    <t>1.1.1.</t>
  </si>
  <si>
    <t>-</t>
  </si>
  <si>
    <t>Приобретение товаров, работ, услуг</t>
  </si>
  <si>
    <t>1.2.</t>
  </si>
  <si>
    <t>1.2.1.</t>
  </si>
  <si>
    <t>1.2.2.</t>
  </si>
  <si>
    <t>Осуществление текущей деятельности</t>
  </si>
  <si>
    <t>Оказание услуг (выполнение работ)</t>
  </si>
  <si>
    <t>Субсидия на финансовое обеспечение выполнения государственного задания</t>
  </si>
  <si>
    <t>1.3.</t>
  </si>
  <si>
    <t>1.3.1.</t>
  </si>
  <si>
    <t>1.3.2.</t>
  </si>
  <si>
    <t>1.3.3.</t>
  </si>
  <si>
    <t>1.4.</t>
  </si>
  <si>
    <t>1.4.1.</t>
  </si>
  <si>
    <t>1.4.2.</t>
  </si>
  <si>
    <t>1.5.</t>
  </si>
  <si>
    <t>1.5.1.</t>
  </si>
  <si>
    <t>1.6.</t>
  </si>
  <si>
    <t>1.6.1.</t>
  </si>
  <si>
    <t>2.</t>
  </si>
  <si>
    <t>2.1.</t>
  </si>
  <si>
    <t>2.2.1.</t>
  </si>
  <si>
    <t>2.2.2.</t>
  </si>
  <si>
    <t>Акт приема-передачи</t>
  </si>
  <si>
    <t>2.2.3.</t>
  </si>
  <si>
    <t>3.</t>
  </si>
  <si>
    <t>3.1.</t>
  </si>
  <si>
    <t>3.1.1.</t>
  </si>
  <si>
    <t>3.1.2.</t>
  </si>
  <si>
    <t>3.1.3.</t>
  </si>
  <si>
    <t>4.</t>
  </si>
  <si>
    <t>4.1.</t>
  </si>
  <si>
    <t xml:space="preserve">2. Показатели государственной программы </t>
  </si>
  <si>
    <t>Наименование показателя</t>
  </si>
  <si>
    <t>ГП РФ</t>
  </si>
  <si>
    <t xml:space="preserve"> -</t>
  </si>
  <si>
    <t>ГП</t>
  </si>
  <si>
    <t>3. Помесячный план достижения показателей государственной программы в 2025 году</t>
  </si>
  <si>
    <t xml:space="preserve">Наименование показателя </t>
  </si>
  <si>
    <t>Плановые значения по кварталам/месяцам</t>
  </si>
  <si>
    <t>1.2</t>
  </si>
  <si>
    <t>5. Финансовое обеспечение государственной программы</t>
  </si>
  <si>
    <t>Наименование государственной программы, структурного элемента, источник финансового обеспечения</t>
  </si>
  <si>
    <t>Объем финансового обеспечения по годам, тыс. рублей</t>
  </si>
  <si>
    <t>Государственная программа (всего), в том числе:</t>
  </si>
  <si>
    <t>Бюджет субъекта Российской Федерации (всего), из них:</t>
  </si>
  <si>
    <t>в том числе межбюджетные трансферты из федерального бюджета (справочно)</t>
  </si>
  <si>
    <t>в том числе межбюджетные трансферты из иных бюджетов бюджетной системы Российской Федерации (справочно)</t>
  </si>
  <si>
    <t xml:space="preserve">межбюджетные трансферты бюджету территориального государственного внебюджетного фонда (бюджету территориального фонда обязательного медицинского страхования) </t>
  </si>
  <si>
    <t>Бюджет территориального государственного внебюджетного фонда (бюджет территориального фонда обязательного медицинского страхования)</t>
  </si>
  <si>
    <t>Консолидированные бюджеты муниципальных образований</t>
  </si>
  <si>
    <t>Внебюджетные источники</t>
  </si>
  <si>
    <t>Объем налоговых расходов субъекта Российской Федерации (справочно)</t>
  </si>
  <si>
    <t>Нераспределенный резерв (бюджет субъекта Российской Федерации)</t>
  </si>
  <si>
    <t>6. Показатели государственной программы в разрезе муниципальных образований субъекта Российской Федерации</t>
  </si>
  <si>
    <t>Наименование муниципального образования субъекта Российской Федерации</t>
  </si>
  <si>
    <r>
      <t>Базовое значение</t>
    </r>
    <r>
      <rPr>
        <vertAlign val="superscript"/>
        <sz val="12"/>
        <color theme="1"/>
        <rFont val="Times New Roman"/>
        <family val="1"/>
        <charset val="204"/>
      </rPr>
      <t>16</t>
    </r>
  </si>
  <si>
    <t>Субъект Российской Федерации</t>
  </si>
  <si>
    <t>Муниципальное образование № 1</t>
  </si>
  <si>
    <t>Муниципальное образование № N</t>
  </si>
  <si>
    <t>ПАСПОРТ</t>
  </si>
  <si>
    <t>Общие положения</t>
  </si>
  <si>
    <t xml:space="preserve">Связь с государственной программой </t>
  </si>
  <si>
    <t>1. Показатели комплекса процессных мероприятий</t>
  </si>
  <si>
    <t>Наименование показателя/задачи</t>
  </si>
  <si>
    <t>Единица измерения 
(по ОКЕИ)</t>
  </si>
  <si>
    <t>Значение показателей по годам</t>
  </si>
  <si>
    <t>Признак «Участие муниципальных образований»</t>
  </si>
  <si>
    <t>N</t>
  </si>
  <si>
    <t>N+1</t>
  </si>
  <si>
    <t>Единица измерения</t>
  </si>
  <si>
    <r>
      <t xml:space="preserve">На конец </t>
    </r>
    <r>
      <rPr>
        <b/>
        <i/>
        <sz val="12"/>
        <color theme="1"/>
        <rFont val="Times New Roman"/>
        <family val="1"/>
        <charset val="204"/>
      </rPr>
      <t>2025</t>
    </r>
    <r>
      <rPr>
        <b/>
        <sz val="12"/>
        <color theme="1"/>
        <rFont val="Times New Roman"/>
        <family val="1"/>
        <charset val="204"/>
      </rPr>
      <t xml:space="preserve"> года</t>
    </r>
  </si>
  <si>
    <t>(по ОКЕИ)</t>
  </si>
  <si>
    <t>Наименование мероприятия (результата)</t>
  </si>
  <si>
    <t>Тип мероприятия (результата)</t>
  </si>
  <si>
    <t>Единица измерения
(по ОКЕИ)</t>
  </si>
  <si>
    <t>Значения мероприятия (результата), параметра характеристики мероприятия (результата) по годам</t>
  </si>
  <si>
    <t>Наименование мероприятия (результата) /источник финансового обеспечения</t>
  </si>
  <si>
    <t>Комплекс процессных мероприятий (всего),в том числе:</t>
  </si>
  <si>
    <t>межбюджетные трансферты бюджету территориального государственного внебюджетного фонда (бюджету территориального фонда обязательного медицинского страхования)</t>
  </si>
  <si>
    <t xml:space="preserve">5.1. Финансовое обеспечение комплекса процессных мероприятий за счет бюджетных ассигнований по источникам финансирования дефицита бюджета субъекта 
Российской Федерации
</t>
  </si>
  <si>
    <t>Наименование комплекса процессных мероприятий</t>
  </si>
  <si>
    <t>Объем финансового обеспечения по годам реализации, тыс. рублей</t>
  </si>
  <si>
    <t>Комплекс процессных мероприятий «Наименование» (всего)</t>
  </si>
  <si>
    <t>Задача, мероприятие (результат) /контрольная точка</t>
  </si>
  <si>
    <t>Дата наступления контрольной точки</t>
  </si>
  <si>
    <t xml:space="preserve">Ответственный исполнитель
(Ф.И.О., должность, наименование ОИВ субъекта Российской Федерации (иного государственного органа, организации) </t>
  </si>
  <si>
    <t>Вид подтверждающего документа</t>
  </si>
  <si>
    <t>X</t>
  </si>
  <si>
    <t>5.</t>
  </si>
  <si>
    <t>«Здравоохранение»</t>
  </si>
  <si>
    <t>Панычев Дмитрий Вячеславович, заместитель Губернатора Мурманской области – министр здравоохранения Мурманской области</t>
  </si>
  <si>
    <t xml:space="preserve">Обеспечение доступности медицинской помощи и повышение эффективности оказания медицинских услуг населению Мурманской области
</t>
  </si>
  <si>
    <t>Убывание</t>
  </si>
  <si>
    <t>Министерство здравоохранения Мурманской области</t>
  </si>
  <si>
    <t>Младенческая смертность</t>
  </si>
  <si>
    <t>Постановление Правительства Мурманской области от 11.11.2020 № 789-ПП «Об утверждении государственной программы Мурманской области «Здравоохранение»</t>
  </si>
  <si>
    <t>Ожидаемая продолжительность жизни при рождении</t>
  </si>
  <si>
    <t>Возрастание</t>
  </si>
  <si>
    <t>Информационная система «ЕФАРМА»</t>
  </si>
  <si>
    <t>Охват населения профосмотрами на туберкулез</t>
  </si>
  <si>
    <t>Охват населения иммунизацией против вирусного гепатита B в декретированные сроки</t>
  </si>
  <si>
    <t>Охват населения иммунизацией против дифтерии, коклюша и столбняка в декретированные сроки</t>
  </si>
  <si>
    <t>Количество обслуженных рецептов к количеству выписанных рецептов</t>
  </si>
  <si>
    <t xml:space="preserve">Формирование системы защиты прав пациентов
</t>
  </si>
  <si>
    <t>Развитие санитарной авиации</t>
  </si>
  <si>
    <t>Выполнены вылеты санитарной авиации дополнительно к вылетам, осуществляемым за счет собственных средств бюджета</t>
  </si>
  <si>
    <t>1.1.1</t>
  </si>
  <si>
    <t>1.1.2</t>
  </si>
  <si>
    <t>Организована и проведена профилактика заболеваний, диспансеризации детей-сирот и детей, оказавшихся в трудной жизненной ситуации, работа по формированию здорового образа жизни и санитарно-гигиеническому просвещению населения Центром медицинской профилактики</t>
  </si>
  <si>
    <t>Организация и проведение акций, фестивалей, конкурсов, слетов и других мероприятий по пропаганде здорового образа жизни, вреда наркомании, алкоголизма, токсикомании и табакокурения</t>
  </si>
  <si>
    <t>Подготовка специалистов и  представителей общественных организаций,   вовлеченных в работу по профилактике   наркомании, алкоголизма, токсикомании и   табакокурения</t>
  </si>
  <si>
    <t>Производство (приобретение), выпуск материалов по профилактике наркомании,      алкоголизма, токсикомании и   табакокурения, пропаганде     здорового образа жизни (брошюр, буклетов, плакатов, профилактических   роликов  и т.п.)</t>
  </si>
  <si>
    <t xml:space="preserve">10. Розничные продажи алкогольной продукции.
11. Распространенность потребления табака среди взрослого населения
</t>
  </si>
  <si>
    <t>Первичная медико-санитарная помощь, включенная в базовую и сверхбазовую программу обязательного медицинского страхования</t>
  </si>
  <si>
    <t>Диспансеризация отдельных категорий граждан</t>
  </si>
  <si>
    <t xml:space="preserve">5. Смертность от туберкулеза
13. Охват населения профосмотрами на туберкулез.     
14. Охват населения иммунизацией против вирусного гепатита В в декретированные сроки.
15. Охват населения иммунизацией против дифтерии, коклюша и столбняка в декретированные сроки.
16. Охват населения иммунизацией против кори в декретированные сроки.                                                                                                    </t>
  </si>
  <si>
    <t>1.4.1</t>
  </si>
  <si>
    <t>Приобретение необходимых лекарственных препаратов, медицинских изделий и специализированных продуктов лечебного питания при амбулаторном лечении</t>
  </si>
  <si>
    <t>17. Количество обслуженных рецептов к количеству выписанных рецептов.
19. Доля пациентов с сахарным диабетом 1 и 2 типов с высокими ампутациями от всех пациентов с сахарным диабетом 1 и 2 типов с любыми ампутациями.
20. Доля пациентов с сахарным диабетом 1 и 2 типов, достигших уровня гликированного гемоглобина менее или равного 7 на конец года, от числа пациентов с сахарным диабетом 1 и 2 типов, охваченных исследованием гликированного гемоглобина с помощью лабораторных методов. 
21. Доля пациентов с сахарным диабетом 1 и 2 типов, нуждающихся в заместительной почечной терапии, и пациентов со слепотой, от всех пациентов с сахарным диабетом 1 и 2 типов с хронической болезнью почек и пациентов с диабетической ретинопатией.
 22. Доля пациентов с сахарным диабетом 1 и 2 типов, охваченных диспансерным наблюдением, в том числе проводимым в рамках данного наблюдения исследованием гликированного гемоглобина с помощью лабораторных методов, ежегодно не реже 1 раза в год, от общего числа пациентов с сахарным диабетом 1 и 2 типов, 
23. Доля пациентов с сахарным диабетом, выявленных впервые при профилактических медицинских осмотрах и диспансеризации в отчетном году, от общего числа зарегистрированных заболеваний с впервые в жизни установленным диагнозом сахарный диабет у взрослых за отчетный год.
24. Доля пациентов, обученных в школе для пациентов с сахарным диабетом от общего числа пациентов с сахарным диабетом 1 и 2 типов (Е10-Е14) за отчетный год. 
25. Охват граждан исследованием глюкозы натощак. 
26. Охват населения иммунизацией в рамках Национального календаря профилактических прививок не менее 95% от подлежащих иммунизации</t>
  </si>
  <si>
    <t>Приобретение лекарственных средств, расходного материала, диагностических средств, изделий  медицинского назначения, средств индивидуальной защиты органов дыхания от инфекций, передаваемых воздушно-капельным путем</t>
  </si>
  <si>
    <t xml:space="preserve">27. Больничная летальность от инфаркта миокарда.
28. Больничная летальность от острого нарушения мозгового кровообращения.
29. Количество рентген - эндоваскулярных вмешательств в лечебных целях.
30. Доля злокачественных новообразований, выявленных на ранних стадиях.
31.Одногодичная летальность  больных  со злокачественными новообразованиями.
32. Удельный вес больных злокачественными новообразованиями, состоящих на учете с момента установления диагноза 5 лет и более.
33. Доля ВИЧ-инфицированных лиц, получающих антиретровирусную терапию, от числа состоящих на диспансерном учете.
</t>
  </si>
  <si>
    <t>Высокотехнологичная медицинская помощь, включенная в базовую программу обязательного медицинского страхования</t>
  </si>
  <si>
    <t>Скорая медицинская помощь, включенная в базовую и сверхбазовую программу обязательного медицинского страхования</t>
  </si>
  <si>
    <t>34. Доля выездов бригад скорой медицинской помощи со временем доезда до больного менее 20 минут   
6. Смертность населения в трудоспособном возрасте                                                     
1. Смертность от всех причин</t>
  </si>
  <si>
    <t>Обеспечение доноров бесплатным питанием с учетом замены бесплатного питания денежной компенсацией и сдачи крови и ее компонентов за плату</t>
  </si>
  <si>
    <t xml:space="preserve">36. Количество донаций крови и ее компонентов на 1 донора Мурманской области </t>
  </si>
  <si>
    <t>40. Охват неонатальным скринингом;
41. Охват аудиологическим скринингом;
42. Доля новорожденных, обследованных на врожденные и (или) наследственные заболевания в рамках расширенного неонатального скрининга, от общего числа родившихся живыми в субъектах Российской Федерации, реализующих
мероприятия по проведению расширенного неонатального скрининга на врожденные и (или) наследственные заболевания</t>
  </si>
  <si>
    <t xml:space="preserve">2. Младенческая смертность
37. Смертность детей в возрасте 0-4 года.
38. Смертность детей в возрасте 0-17 лет. 
39. Доля посещений детьми медицинских организаций с профилактическими целямиктическими целями.                                                                                                                </t>
  </si>
  <si>
    <t xml:space="preserve">Организовано оказание медицинской помощи с приближением к месту жительства, месту обучения или работы исходя из потребностей всех групп населения с учетом трехуровневой системы оказания медицинской помощи
</t>
  </si>
  <si>
    <t>2025 год - строительство Поликлиники ГОБУЗ «Мурманская городская поликлиника № 1» (Мурманская область, городской округ, г. Мурманск, проспект Героев-североморцев).
2025 год - ремонт 3 объектов стоимостью более 10 млн. рублей.
2025 год -  ремонт 1 объекта стоимостью менее 25 млн. рублей
Оснащение автомобильным транспортом медицинских организаций, оказывающих первичную медико-санитарную помощь, для доставки пациентов в медицинские организации,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 в 2025 году - 93 ед.
Приобретение медицинского оборудования и мебели для медицинских организаций, оказывающих первичную медико-санитарную помощь в 2025 году - 13 медицинских учреждений</t>
  </si>
  <si>
    <t>44. Количество объектов, отремонтированных в рамках программы
45. Количество строящихся (реконструируемых) в рамках программы объектов
46. Количество объектов капитального строительства, введенных в эксплуатацию в рамках программы
47. Количество приобретенного в рамках программы автотранспорта для подведомственных учреждений
48. Количество приобретенного  оборудования, мебели и медицинских изделий</t>
  </si>
  <si>
    <t>Выполнены ремонтные работы на объектах здравоохранения (в 2022 году - не менее 6 объектов, в 2023 году - не менее 10 объектов, в 2024 году - не менее 10 объектов, в 2025 году - не менее 10 объектов, в 2026 году - не менее 10 объектов) с целью обеспечения доступности маломобильных групп населения в здания медицинских учреждений</t>
  </si>
  <si>
    <t>Выплачено студентам, обучающимся по договору о целевом обучении от Мурманской области в размере 3000 рублей,  а при условии сдачи промежуточной аттестации на оценки «отлично» и (или) «хорошо» - в размере 6000 рублей, 
   в соответствии с Законом Мурманской области от 19.12.2014 № 1820-01-ЗМО и с целью стимулирования студентов,  к трудоустройству в Мурманской области по окончании обучения и укомплектования штатных должностей медицинских организаций врачами</t>
  </si>
  <si>
    <t xml:space="preserve">56. Доля территориально выделенных структурных подразделений государственных областных медицинских организаций (включая ФАП и ФП), оказывающих медицинскую помощь, подключенных по защищенным каналам передачи данных к региональному сегменту ЕГИСЗ 
</t>
  </si>
  <si>
    <t>7.</t>
  </si>
  <si>
    <t>Обеспечение реализации государственных функций в сфере охраны здоровья</t>
  </si>
  <si>
    <t>Объем финансового обеспечения по годам, 
тыс. рублей</t>
  </si>
  <si>
    <r>
      <t>Региональный проект «</t>
    </r>
    <r>
      <rPr>
        <b/>
        <sz val="12"/>
        <rFont val="Times New Roman"/>
        <family val="1"/>
        <charset val="204"/>
      </rPr>
      <t>Борьба с сердечно-сосудистыми заболеваниями</t>
    </r>
    <r>
      <rPr>
        <b/>
        <sz val="12"/>
        <color theme="1"/>
        <rFont val="Times New Roman"/>
        <family val="1"/>
        <charset val="204"/>
      </rPr>
      <t>»</t>
    </r>
  </si>
  <si>
    <t>Региональный проект «Модернизация первичного звена здравоохранения Российской Федерации»</t>
  </si>
  <si>
    <t>Министерство здравоохранение Мурманской области</t>
  </si>
  <si>
    <t>Отчет</t>
  </si>
  <si>
    <t>Соглашение</t>
  </si>
  <si>
    <t>Комплекс процессных мероприятий  «Формирование негативного отношения к потреблению наркотических средств и психотропных веществ, алкоголя, табакокурению»</t>
  </si>
  <si>
    <t xml:space="preserve">Охват населения иммунизацией против кори в декретированные сроки.                                                                                                    </t>
  </si>
  <si>
    <t>Комплекс процессных мероприятий  «Обеспечение жителей Мурманской области  необходимыми лекарственными препаратами, медицинскими изделиями и специализированными продуктами лечебного питания при амбулаторном лечении»</t>
  </si>
  <si>
    <t>КПМ</t>
  </si>
  <si>
    <t>Комплекс процессных мероприятий  «Предоставление услуг по оказанию специализированной, в том числе высокотехнологичной, медицинской помощи»</t>
  </si>
  <si>
    <t>Комплекс процессных мероприятий  «Организация оказания экстренной и скорой медицинской помощи, в том числе санитарно-авиационной»</t>
  </si>
  <si>
    <t>35.Удовлетворенность потребности в судебно-медицинских и судебно-психиатрических исследованиях</t>
  </si>
  <si>
    <t xml:space="preserve">30. Доля злокачественных новообразований, выявленных на I-II стадиях.
31. Одногодичная летальность больных со злокачественными новообразованиями.
32 Удельный вес больных злокачественными новообразованиями, состоящих на учете с момента установления диагноза 5 лет и более
</t>
  </si>
  <si>
    <t>Комплекс процессных мероприятий «Применение современных методик диагностики и лечения матерей и детей»</t>
  </si>
  <si>
    <t>Комплекс процессных мероприятий «Обеспечение оказания медицинской помощи матерям и детям, проведения медицинской и медико-социальной реабилитации матерей и детей»</t>
  </si>
  <si>
    <t xml:space="preserve">
49. Укомплектованность врачебных должностей в подразделениях, оказывающих медицинскую помощь в амбулаторных условиях в медицинских организациях, подведомственных Министерству здравоохранения Мурманской области (при коэффициенте совместительства 1,3)
50. Укомплектованность должностей среднего медицинского персонала в подразделениях, оказывающих медицинскую помощь в амбулаторных условиях в медицинских организациях, подведомственных Министерству здравоохранения Мурманской области (при коэффициенте совместительства 1,3)
52. Численность врачей, работающих в государственных медицинских организациях  Мурманской области;
53. Численность врачей, работающих в медицинских организациях, подведомственных Министерству здравоохранения Мурманской области                                                                           8. Обеспеченность населения врачами в государственных (подчинения субъекта РФ) учреждениях здравоохранения
</t>
  </si>
  <si>
    <t xml:space="preserve">8. Обеспеченность населения врачами в государственных (подчинения субъекта РФ) учреждениях здравоохранения
</t>
  </si>
  <si>
    <t>нояб</t>
  </si>
  <si>
    <t>На конец 2025 г.</t>
  </si>
  <si>
    <t>Комплекс процессных мероприятий «Обеспечение реализации государственных функций в сфере охраны здоровья»</t>
  </si>
  <si>
    <t>Сохранение населения, укрепление здоровья и повышение благополучия людей, поддержка семьи/Государственная программа Российской Федерации «Развитие здравоохранения»</t>
  </si>
  <si>
    <t>Соисполнитель комплекса процессных мероприятий</t>
  </si>
  <si>
    <t>Государственная программа Мурманской области «Здравоохранение»</t>
  </si>
  <si>
    <t xml:space="preserve">Министерство здравоохранения Мурманской области
Панычев Д.В. - заместитель Губернатора Мурманской области - министр здравоохранения Мурманской области </t>
  </si>
  <si>
    <t>Панычев Д.В., Заместитель Губернатора Мурманской области-министр зравоохранения Мурманской области</t>
  </si>
  <si>
    <t>Иные мероприятия (результаты)</t>
  </si>
  <si>
    <t xml:space="preserve">Постановление Правительства РФ от 26.12.2017 № 1640 «Об утверждении государственной программы Российской Федерации «Развитие здравоохранения», постановление Правительства Мурманской области от 11.11.2020 № 789-ПП «Об утверждении государственной программы Мурманской области «Здравоохранение» </t>
  </si>
  <si>
    <t>Указ Президента РФ от 07.05.2024 № 309 «О национальных целях развития Российской Федерации на период до 2030 года и на перспективу до 2036 года», Постановление Правительства РФ от 26.12.2017 № 1640 «Об утверждении государственной программы Российской Федерации «Развитие здравоохранения», постановление Правительства Мурманской области от 11.11.2020 № 789-ПП «Об утверждении государственной программы Мурманской области «Здравоохранение»</t>
  </si>
  <si>
    <t>Человек</t>
  </si>
  <si>
    <t>Постановление Правительства РФ от 26.12.2017 № 1640 «Об утверждении государственной программы Российской Федерации «Развитие здравоохранения», постановление Правительства Мурманской области от 11.11.2020 № 789-ПП «Об утверждении государственной программы Мурманской области «Здравоохранение»</t>
  </si>
  <si>
    <t>Смертность населения от новообразований, на 100 тыс.населения</t>
  </si>
  <si>
    <t xml:space="preserve"> Смертность населения от всех причин смерти, на 1000 населения</t>
  </si>
  <si>
    <t>Смертность населения от болезней системы кровообращения, на 100 тыс.населения</t>
  </si>
  <si>
    <t>Промилле (0,1 процента)</t>
  </si>
  <si>
    <t>Развитие системы медицинской профилактики неинфекционных заболеваний и формирование здорового образа жизни у населения, в том числе снижение распространенности наиболее значимых факторов риска</t>
  </si>
  <si>
    <t>Комплекс процессных мероприятий «Формирование негативного отношения к потреблению наркотических средств и психотропных веществ, алкоголя, табакокурению»</t>
  </si>
  <si>
    <t>1. Изготовлена и распространена среди молодежи профилактическая продукция, направленная на пропаганду ведения здорового образа жизни, профилактику употребления алкоголя, табака, наркотических средств и психотропных веществ: видеороликов ,радиороликов, печатной продукции.
2. Проведены массовые мероприятия, направленные на вовлечение молодежи в практику ведения здорового образа жизни.
3. Повышена квалификация специалистов, работающих в сфере профилактики негативных явлений в молодежной среде, посредством участия в обучающих семинарах.  
4. Обеспечено проведение заседаний антинаркотической комиссии Мурманской области, заседаний ее рабочих групп,  проведение мониторинга наркоситуации по итогам года с подготовкой доклада Губернатору Мурманской области</t>
  </si>
  <si>
    <t>БЫЛО</t>
  </si>
  <si>
    <t>Комплекс процессных мероприятий «Организация оказания первичной медико-санитарной помощи»</t>
  </si>
  <si>
    <t>9. Доля лиц, обеспеченных лекарственными препаратами в амбулаторных условиях, в общем числе лиц, которые перенесли острое нарушение мозгового кровообращения, инфаркт миокарда, а также которым были выполнены аортокоронарное шунтирование, ангиопластика коронарных артерий со стентированием и катетерная абляция по поводу сердечно-сосудистых заболеваний, находящихся под диспансерным наблюдением</t>
  </si>
  <si>
    <t>Комплекс процессных мероприятий «Обеспечение жителей Мурманской области  необходимыми лекарственными препаратами, медицинскими изделиями и специализированными продуктами лечебного питания при амбулаторном лечении»</t>
  </si>
  <si>
    <t xml:space="preserve">Ответственный за реализацию
МИНИСТЕРСТВО ЗДРАВООХРАНЕНИЯ МУРМАНСКОЙ ОБЛАСТИ
Соисполнитель
Подведомственные Министерству здравоохранения Мурманской области медицинские организации
</t>
  </si>
  <si>
    <t>Комплекс процессных мероприятий«Предоставление услуг по оказанию специализированной, в том числе высокотехнологичной, медицинской помощи»</t>
  </si>
  <si>
    <t>Комплекс процессных мероприятий «Предоставление услуг по оказанию специализированной медицинской помощи, паллиативной помощи»</t>
  </si>
  <si>
    <t>2.1. Больничная летальность от инфаркта миокарда.</t>
  </si>
  <si>
    <t>4. Смертность населения от новообразований, на 100 тыс.населения</t>
  </si>
  <si>
    <t>Совершенствование системы оказания специализированной, в том числе высокотехнологичной, медицинской помощи</t>
  </si>
  <si>
    <t xml:space="preserve">                                            
1. Смертность населения от всех причин смерти, на 1000 населения
6. Смертность населения в трудоспособном возрасте</t>
  </si>
  <si>
    <t>1. Приобретены методические материалы и средства наглядной агитации, сувенирная продукция и значки с логотипом о донорстве</t>
  </si>
  <si>
    <t>2. Доноры обеспечены бесплатным питанием с учетом замены бесплатного питания денежной компенсацией и сдачи крови и ее компонентов за плату</t>
  </si>
  <si>
    <t>Комплекс процессных мероприятий «Обеспечение проведения судебно-медицинской и судебно-психиатрической экспертизы»</t>
  </si>
  <si>
    <t xml:space="preserve">Комплекс процессных мероприятий «Обеспечение проведения мероприятий, направленных на улучшение качества медицинской помощи, в том числе выполнение научно-исследовательской работы  по оценке системы здравоохранения Мурманской области и разработке рекомендаций по повышению ее эффективности»
</t>
  </si>
  <si>
    <t xml:space="preserve">Комплекс процессных мероприятий «Применение современных методик диагностики и лечения матерей и детей»
</t>
  </si>
  <si>
    <t xml:space="preserve">2. Младенческая смертность
</t>
  </si>
  <si>
    <t xml:space="preserve">Комплекс процессных мероприятий «Обеспечение оказания медицинской помощи матерям и детям, проведения медицинской и медико-социальной реабилитации матерей и детей»
</t>
  </si>
  <si>
    <t>2. Выполнены ремонтные работы на объектах здравоохранения</t>
  </si>
  <si>
    <t xml:space="preserve">Комплекс процессных мероприятий «Обеспечение медицинских организаций системы здравоохранения Мурманской области квалифицированными кадрами»
</t>
  </si>
  <si>
    <t>Повышение уровня квалификации, профессиональной компетенции медицинских работников</t>
  </si>
  <si>
    <t xml:space="preserve">Комплекс процессных мероприятий «Обеспечение поддержки принятия управленческих решений при управлении сферой здравоохранения с применением современных информационных систем»
</t>
  </si>
  <si>
    <t xml:space="preserve">Комплекс процессных мероприятий «Обеспечение реализации государственных функций в сфере охраны здоровья»
</t>
  </si>
  <si>
    <t xml:space="preserve">Задача комплекса процессных мероприятий «Развитие системы медицинской профилактики неинфекционных заболеваний и формирование здорового образа жизни у населения, в том числе снижение распространенности наиболее значимых факторов риска» </t>
  </si>
  <si>
    <t xml:space="preserve">1. Задача комплекса процессных мероприятий «Развитие системы медицинской профилактики неинфекционных заболеваний и формирование здорового образа жизни у населения, в том числе снижение распространенности наиболее значимых факторов риска» </t>
  </si>
  <si>
    <t>15.01.2025
15.01.2026
15.01.2027
15.01.2028
15.01.2029
15.01.2030</t>
  </si>
  <si>
    <t>31.03.2025
31.03.2026
31.03.2027
31.03.2028
31.03.2029
31.03.2030</t>
  </si>
  <si>
    <t>15.12.2025
15.12.2026
15.12.2027
15.12.2028
15.12.2029
15.12.2030</t>
  </si>
  <si>
    <t xml:space="preserve">       Контрольная точка 1.3. «Предоставлен предварительный годовой отчет о выполнении государственного задания»</t>
  </si>
  <si>
    <t xml:space="preserve">       Контрольная точка 1.4. «Предоставлен годовой отчет о выполнении соглашения о порядке и условиях предоставления субсидии на выполнение государственного задания на оказание госдарственных услуг (выполнение работ)»</t>
  </si>
  <si>
    <t>15.01.2026
15.01.2027
15.01.2028
15.01.2029
15.01.2030
15.12.2030</t>
  </si>
  <si>
    <t>20.07.2025
20.07.2026
20.07.2027
20.07.2028
20.07.2029
20.07.2030</t>
  </si>
  <si>
    <t>20.10.2025
20.10.2026
20.10.2027
20.10.2028
20.10.2029
20.10.2030</t>
  </si>
  <si>
    <t>Контрольная точка 3.1. «Предоставлен отчет о выполнении мероприятий в рамках Государственной программы «Здравоохранения» в части средств ТФОМС Мурманской области за 6 месяцев</t>
  </si>
  <si>
    <t>Контрольная точка 3.2. «Предоставлен отчет о выполнении мероприятий в рамках Государственной программы «Здравоохранения» в части средств ТФОМС Мурманской области за 9 месяцев</t>
  </si>
  <si>
    <t>Контрольная точка 3.3. «Предоставлен отчет о выполнении мероприятий в рамках Государственной программы «Здравоохранения» в части средств ТФОМС Мурманской области за год</t>
  </si>
  <si>
    <t>20.01.2025
20.01.2026
20.01.2027
20.01.2028
20.01.2029
20.01.2030</t>
  </si>
  <si>
    <t>Процент</t>
  </si>
  <si>
    <t>Проведение обучения населения по формированию здорового образа жизни,  санитарно-гигиеническое просвещение населения (обеспечение функционирования школ здоровья в медицинских организациях), в том числе детей-сирот и детей оказавшихся в трудной жизненной ситуации</t>
  </si>
  <si>
    <t>Организация и проведение профилактики заболеваний, работ по формированию здорового образа жизни и санитарно-гигиеническому просвещению населения, в том числе детей-сирот и детей оказавшихся в трудной жизненной ситуации, раннему выявлению факторов риска неинфекционных заболеваний (обеспечение функционирования центров здоровья в медицинских организациях)</t>
  </si>
  <si>
    <t>Предоставление субсидии подведомственным Министерству здравоохранения Мурманской области учреждениям на финансовое обеспечение выполнения государственного задания</t>
  </si>
  <si>
    <t>Предоставление субсидии подведомственному Министерству здравоохранения Мурманской области учреждению на организацию и проведение профилактических мероприятий</t>
  </si>
  <si>
    <t>Мероприятие (результат) «Обеспечено функционирование Центров здоровья в медицинских организациях области»</t>
  </si>
  <si>
    <t xml:space="preserve">
15.03.2026
15.03.2027
15.03.2028
15.03.2029
15.03.2030</t>
  </si>
  <si>
    <t>Комплекс процессных мероприятий  «Предоставление услуг по оказанию специализированной медицинской помощи, паллиативной помощи»</t>
  </si>
  <si>
    <t>Комплекс процессных мероприятий «Обеспечение поддержки принятия управленческих решений при управлении сферой здравоохранения с применением современных информационных систем»</t>
  </si>
  <si>
    <t xml:space="preserve">Промилле (0,1 процента)
</t>
  </si>
  <si>
    <t xml:space="preserve"> Ожидаемая продолжительность жизни при рождении</t>
  </si>
  <si>
    <t>Год</t>
  </si>
  <si>
    <t>Предоставление субсидии подведомственным Министерству здравоохранения Мурманской области учреждениям на изготовление и распространение среди молодежи профилактической продукции, направленной на пропаганду ведения здорового образа жизни, профилактику употребления алкоголя, табака, наркотических средств и психотропных веществ: видео-,радиороликов, печатной продукции</t>
  </si>
  <si>
    <t xml:space="preserve">2. Помесячный план достижения показателей комплекса процессных мероприятий в 2025 году </t>
  </si>
  <si>
    <t>3. Перечень мероприятий (результатов) комплекса процессных мероприятий</t>
  </si>
  <si>
    <t>4. Финансовое обеспечение комплекса процессных мероприятий</t>
  </si>
  <si>
    <t>Мероприятие (результат) «Осуществлено функционирование Школ здоровья в медицинских организациях области»</t>
  </si>
  <si>
    <t>Посещение</t>
  </si>
  <si>
    <t>Проведение массовых мероприятий, направленных на вовлечение молодежи в практику ведения здорового образа жизни</t>
  </si>
  <si>
    <t>Единица</t>
  </si>
  <si>
    <t>Комплекс процессных мероприятий «Организация медицинской профилактики неинфекционных заболеваний»</t>
  </si>
  <si>
    <t>1.2.3.</t>
  </si>
  <si>
    <t>1.2.4.</t>
  </si>
  <si>
    <t>242 чел</t>
  </si>
  <si>
    <t>30-70 чел</t>
  </si>
  <si>
    <t>Комплекс процессных мероприятий (всего), в том числе:</t>
  </si>
  <si>
    <t>Чернышова М.С., председатель Комитета молодежной политики Мурманской области</t>
  </si>
  <si>
    <t>Государственное задание</t>
  </si>
  <si>
    <t>Иной документ</t>
  </si>
  <si>
    <t>Контракт</t>
  </si>
  <si>
    <t>Акт выполненных работ</t>
  </si>
  <si>
    <t>Контрольная точка 2.2. «Предоставлен отчет о расходах, источником финансового обеспечения которых
является целевая субсидия за 1 квартал»</t>
  </si>
  <si>
    <t>Контрольная точка 2.3. «Предоставлен отчет о достижении значений результатов предоставления субсидии за 1 квартал»</t>
  </si>
  <si>
    <t>Контрольная точка 2.4. «Предоставлен отчет о расходах, источником финансового обеспечения которых
является целевая субсидия за 2 квартал»</t>
  </si>
  <si>
    <t>Контрольная точка 2.5. «Предоставлен отчет о достижении значений результатов предоставления субсидии за 2 квартал»</t>
  </si>
  <si>
    <t>Контрольная точка 2.6. «Предоставлен отчет о расходах, источником финансового обеспечения которых
является целевая субсидия за 3 квартал»</t>
  </si>
  <si>
    <t>Контрольная точка 2.7. «Предоставлен отчет о достижении значений результатов предоставления субсидии за 3 квартал»</t>
  </si>
  <si>
    <t>Контрольная точка 2.8. «Предоставлен годовой отчет о расходах, источником финансового обеспечения которых
является целевая субсидия»</t>
  </si>
  <si>
    <t>Контрольная точка 2.9. «Предоставлен годовой отчет о достижении значений результатов предоставления субсидии»</t>
  </si>
  <si>
    <t>Контрольная точка 2.10. «Предоставлен годовой отчет о реализации плана мероприятий по достижению результатов предоставления субсидии»</t>
  </si>
  <si>
    <t>10.04.2025
14.04.2026
10.04.2027
10.04.2028
10.04.2029
10.04.2030</t>
  </si>
  <si>
    <t>30.06.2025
30.06.2026
30.06.2027
30.06.2028
30.06.2029
30.06.2030</t>
  </si>
  <si>
    <t>1.3. ОМ</t>
  </si>
  <si>
    <t>1. Задача «Лечение основных заболеваний и травм. Выявление и профилактика заболеваний. Вакцинация и вакцинопрофилактика»</t>
  </si>
  <si>
    <t xml:space="preserve">5. План реализации комплекса процессных мероприятий </t>
  </si>
  <si>
    <t>Мероприятие (результат) «Оказана первичная медико-санитарная помощь, включенная в базовую и сверхбазовую программу обязательного медицинского страхования»</t>
  </si>
  <si>
    <t>Условная единица</t>
  </si>
  <si>
    <t xml:space="preserve"> Единица</t>
  </si>
  <si>
    <t>Мероприятие (результат) «Проведена диспансеризация отдельных категорий граждан»</t>
  </si>
  <si>
    <t>Проведение диспансеризации населения с целью раннего выявления заболеваний, патологических состояний и факторов риска их развития у населения</t>
  </si>
  <si>
    <r>
      <t xml:space="preserve">Обеспечение проведения </t>
    </r>
    <r>
      <rPr>
        <sz val="12"/>
        <color theme="1"/>
        <rFont val="Times New Roman"/>
        <family val="1"/>
        <charset val="204"/>
      </rPr>
      <t>заседаний антинаркотической комиссии Мурманской области, заседаний ее рабочих групп,  проведения  мониторинга наркоситуации по итогам года с подготовкой доклада Губернатору Мурманской области</t>
    </r>
  </si>
  <si>
    <t>1.3.4.</t>
  </si>
  <si>
    <t>Доза</t>
  </si>
  <si>
    <t>1.3.5.</t>
  </si>
  <si>
    <t>Мероприятие (результат) «Обеспечено содержание жилых помещений фельдшерско-акушерских пунктов»</t>
  </si>
  <si>
    <t>5.1.</t>
  </si>
  <si>
    <t xml:space="preserve">04.04.2025
04.04.2026
04.04.2027
04.04.2028
04.04.2029
04.04.2030
</t>
  </si>
  <si>
    <t xml:space="preserve">04.07.2025
04.07.2026
04.07.2027
04.07.2028
04.07.2029
04.07.2030
</t>
  </si>
  <si>
    <t xml:space="preserve">15.01.2026
15.01.2027
15.01.2028
15.01.2029
15.01.2030
</t>
  </si>
  <si>
    <t>закупка Т Р У</t>
  </si>
  <si>
    <t>25.12.2025
25.12.2026
25.12.2027
25.12.2028
25.12.2029
25.12.2030</t>
  </si>
  <si>
    <t>10.07.2025
10.07.2026
10.07.2027
10.07.2028
10.07.2029
10.07.2030</t>
  </si>
  <si>
    <t xml:space="preserve">04.10.2025
04.10.2026
04.10.2027
04.10.2028
04.10.2029
04.10.2030
</t>
  </si>
  <si>
    <t>ОМ 1.4.</t>
  </si>
  <si>
    <t>Задача комплекса процессных мероприятий «Реализация отдельных полномочий в области лекарственного обеспечения»</t>
  </si>
  <si>
    <t>Отсутствует</t>
  </si>
  <si>
    <t>1.3.1</t>
  </si>
  <si>
    <t xml:space="preserve">       Контрольная точка 1.2. «Заключено соглашение о порядке и условиях предоставления субсидии на выполнение государственных услуг (выполнение работ)»</t>
  </si>
  <si>
    <t xml:space="preserve">       Контрольная точка 2.1. «Утверждено государственное задание на оказание государственных услуг (выполнение работ) »</t>
  </si>
  <si>
    <t xml:space="preserve">       Контрольная точка 2.3. «Предоставлен предварительный годовой отчет о выполнении государственного задания»</t>
  </si>
  <si>
    <t xml:space="preserve">       Контрольная точка 2.4. «Предоставлен годовой отчет о выполнении соглашения о порядке и условиях предоставления субсидии на выполнение государственного задания на оказание госдарственных услуг (выполнение работ)»</t>
  </si>
  <si>
    <t>Контрольная точка 4.2. «Предоставлен отчет о расходах, источником финансового обеспечения которых
является целевая субсидия за 1 квартал»</t>
  </si>
  <si>
    <t>Контрольная точка 4.3. «Предоставлен отчет о достижении значений результатов предоставления субсидии за 1 квартал»</t>
  </si>
  <si>
    <t>10.04.2025
10.04.2026
10.04.2027
10.04.2028
10.04.2029
10.04.2030</t>
  </si>
  <si>
    <t>10.10.2025
10.10.2026
10.10.2027
10.10.2028
10.10.2029
10.10.2030</t>
  </si>
  <si>
    <t>Контрольная точка 5.2. «Предоставлен отчет о расходах, источником финансового обеспечения которых
является целевая субсидия за 1 квартал»</t>
  </si>
  <si>
    <t>Контрольная точка 5.3. «Предоставлен отчет о достижении значений результатов предоставления субсидии за 1 квартал»</t>
  </si>
  <si>
    <t>Контрольная точка 5.4. «Предоставлен отчет о расходах, источником финансового обеспечения которых
является целевая субсидия за 2 квартал»</t>
  </si>
  <si>
    <t>Контрольная точка 5.5. «Предоставлен отчет о достижении значений результатов предоставления субсидии за 2 квартал»</t>
  </si>
  <si>
    <t>Контрольная точка 5.6. «Предоставлен отчет о расходах, источником финансового обеспечения которых
является целевая субсидия за 3 квартал»</t>
  </si>
  <si>
    <t>Контрольная точка 5.7. «Предоставлен отчет о достижении значений результатов предоставления субсидии за 3 квартал»</t>
  </si>
  <si>
    <t>Контрольная точка 5.8. «Предоставлен годовой отчет о расходах, источником финансового обеспечения которых
является целевая субсидия»</t>
  </si>
  <si>
    <t>Контрольная точка 5.9. «Предоставлен годовой отчет о достижении значений результатов предоставления субсидии»</t>
  </si>
  <si>
    <t>Контрольная точка 5.10. «Предоставлен годовой отчет о реализации плана мероприятий по достижению результатов предоставления субсидии»</t>
  </si>
  <si>
    <t>1.4.5.</t>
  </si>
  <si>
    <t>Мероприятие (результат) «Осуществлены организационные мероприятия по обеспечению граждан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тканей»</t>
  </si>
  <si>
    <t>Мероприятие (результат) «Приобретены лекарственные препараты, медицинские изделия и специализированные продукты лечебного питания при амбулаторном лечении»</t>
  </si>
  <si>
    <t>1. Задача комплекса процессных мероприятий «Реализация отдельных полномочий в области лекарственного обеспечения»</t>
  </si>
  <si>
    <t xml:space="preserve">хранение выдача логистика по обеспечению дорогостоящими препаратами услуга для организации лекарствен препаратами </t>
  </si>
  <si>
    <t>транспортировка</t>
  </si>
  <si>
    <t>Товарная накладная</t>
  </si>
  <si>
    <t>Единая информационная система в сфере закупок (ЕИС)</t>
  </si>
  <si>
    <t>Рецепт на получение лекарственных препаратов</t>
  </si>
  <si>
    <t>Платежный документ</t>
  </si>
  <si>
    <t>Государственный контракт</t>
  </si>
  <si>
    <t xml:space="preserve">       Контрольная точка 3.1. «Утверждено государственное задание на оказание государственных услуг (выполнение работ) »</t>
  </si>
  <si>
    <t xml:space="preserve">       Контрольная точка 3.2. «Заключено соглашение о порядке и условиях предоставления субсидии на выполнение государственных услуг (выполнение работ) »</t>
  </si>
  <si>
    <t xml:space="preserve">       Контрольная точка 3.3. «Предоставлен предварительный годовой отчет о выполнении государственного задания»</t>
  </si>
  <si>
    <t xml:space="preserve">       Контрольная точка 3.4. «Предоставлен годовой отчет о выполнении соглашения о порядке и условиях предоставления субсидии на выполнение государственного задания на оказание госдарственных услуг (выполнение работ)»</t>
  </si>
  <si>
    <t>Предоставление целевой субсидии на приобретение иммунобиологических медицинских препаратов для проведения вакцинации  и диагностических исследований, оборудования для хранения вакцин подведомственным Министерству здравоохранения Мурманской области медицинским учреждениям в рамках реализации мероприятия</t>
  </si>
  <si>
    <t>Предоставление целевой субсидии на приобретение лекарственных средств, расходного материала, диагностических средств, изделий  медицинского назначения, средств индивидуальной защиты органов дыхания от инфекций, передаваемых воздушно-капельным путем подведомственным Министерству здравоохранения Мурманской области медицинским учреждениям в рамках реализации мероприятия</t>
  </si>
  <si>
    <t>Комплекс процессных мероприятий «Организация оказания экстренной и скорой медицинской помощи, в том числе санитарно-авиационной»</t>
  </si>
  <si>
    <t>Мероприятие (результат) «Оказана специализированная медицинская помощь (за исключением высокотехнологичной медицинской помощи), включенная в базовую и сверхбазовую программу обязательного медицинского страхования»</t>
  </si>
  <si>
    <t xml:space="preserve">Условная единица </t>
  </si>
  <si>
    <t>Оказание специализированной медицинской помощи (за исключением высокотехнологичной медицинской помощи) в соответствии с порядками и стандартами оказания медицинской помощи</t>
  </si>
  <si>
    <t>ТФОМС</t>
  </si>
  <si>
    <t>Формирование запасов материальных ценностей государственного и мобилизационного резервов, предназначенных для обеспечения мобилизационных нужд;  обеспечения неотложных работ при ликвидации последствий чрезвычайных ситуаций</t>
  </si>
  <si>
    <t>6.</t>
  </si>
  <si>
    <t>Мероприятие (результат) «Приобретены лекарственные препараты, применяемые в условиях стационара, для лечения других редких заболеваний, за исключением орфанных заболеваний»</t>
  </si>
  <si>
    <t>6.1.</t>
  </si>
  <si>
    <t>Обеспечение потребности жителей Мурманской области в необходимых лекарственных препаратах, предназначенных для лечения высокозатратных нозологий</t>
  </si>
  <si>
    <t xml:space="preserve">Обеспечение потребности жителей Мурманской области в необходимых лекарственных препаратах, медицинских изделиях, специализированных продуктах лечебного питания в соотношении количества обеспеченных рецептов к общему количеству выписанных рецептов </t>
  </si>
  <si>
    <t>7.1.</t>
  </si>
  <si>
    <t>Обеспечение потребности жителей Мурманской области в оказании паллиативной помощи в части лекарственного обеспечения, в том числе для обезболивания</t>
  </si>
  <si>
    <t>Мероприятие (результат) «Приобретены лекарственные препараты, в том числе для обезболивания, пациентов, получающих паллиативную медицинскую помощь»</t>
  </si>
  <si>
    <t>8.</t>
  </si>
  <si>
    <t>8.1.</t>
  </si>
  <si>
    <t>Предоставление целевой субсидии на приобретение оборудования, изделий, мебели и автотранспорта для обеспечения деятельности медицинских организаций, оказывающих паллиативную медицинскую помощь</t>
  </si>
  <si>
    <t>Контрольная точка 1.2. «Предоставлен отчет о расходах, источником финансового обеспечения которых
является целевая субсидия за 1 квартал»</t>
  </si>
  <si>
    <t>Контрольная точка 1.3. «Предоставлен отчет о достижении значений результатов предоставления субсидии за 1 квартал»</t>
  </si>
  <si>
    <t>Контрольная точка 1.4. «Предоставлен отчет о расходах, источником финансового обеспечения которых
является целевая субсидия за 2 квартал»</t>
  </si>
  <si>
    <t>Контрольная точка 1.5. «Предоставлен отчет о достижении значений результатов предоставления субсидии за 2 квартал»</t>
  </si>
  <si>
    <t>Контрольная точка 1.6. «Предоставлен отчет о расходах, источником финансового обеспечения которых
является целевая субсидия за 3 квартал»</t>
  </si>
  <si>
    <t>Контрольная точка 1.7. «Предоставлен отчет о достижении значений результатов предоставления субсидии за 3 квартал»</t>
  </si>
  <si>
    <t>Контрольная точка 1.8. «Предоставлен годовой отчет о расходах, источником финансового обеспечения которых
является целевая субсидия»</t>
  </si>
  <si>
    <t>Контрольная точка 1.9. «Предоставлен годовой отчет о достижении значений результатов предоставления субсидии»</t>
  </si>
  <si>
    <t>Контрольная точка 1.10. «Предоставлен годовой отчет о реализации плана мероприятий по достижению результатов предоставления субсидии»</t>
  </si>
  <si>
    <t>Контрольная точка 1.2. «Предоставлен отчет о расходах, источником финансового обеспечения которых
является целевая субсидия»</t>
  </si>
  <si>
    <t>Контрольная точка 1.3. «Предоставлен отчет о достижении значений результатов предоставления субсидии»</t>
  </si>
  <si>
    <t>Контрольная точка 1.1. «Заключено соглашение о предоставлении из областного бюджета государственным областным бюджетным и автономным  учреждениям субсидии на иные цели»</t>
  </si>
  <si>
    <t>25.01.2025
25.01.2026
25.01.2027
25.01.2028
25.01.2029
25.01.2030</t>
  </si>
  <si>
    <t>Контрольная точка 1.4. «Заключено соглашение с некоммерческой организацией о предоставлении субсидии на реализацию мероприятий, направленных на информирование
населения по вопросам профилактики инфекционных заболеваний (ВИЧ-инфекции, гепатитов В и
С)»</t>
  </si>
  <si>
    <t>Контрольная точка 1.4. «Предоставлен отчет о расходах, источником финансового обеспечения которых
является субсидия на иные цели»</t>
  </si>
  <si>
    <t>Контрольная точка 1.5. «Предоставлен отчет о достижении значений результатов предоставления субсидии на иные цели»</t>
  </si>
  <si>
    <t>Мероприятие (результат) «Осуществлено финансирование государственных областных бюджетных и автономных учреждений на приобретение лекарственных средств, расходного материала, диагностических средств, изделий медицинского назначения, средств индивидуальной защиты органов дыхания от инфекций, передаваемых воздушно-капельным путем»</t>
  </si>
  <si>
    <t>ОМ 2.2</t>
  </si>
  <si>
    <t>Задача комплекса процессных мероприятий «Совершенствование системы оказания специализированной, в том числе высокотехнологичной, медицинской помощи»</t>
  </si>
  <si>
    <t>Мероприятие (результат) «Оказана высокотехнологичная медицинская помощь, включенная в базовую программу обязательного медицинского страхования»</t>
  </si>
  <si>
    <t>ТФОМС, мед.организации</t>
  </si>
  <si>
    <t xml:space="preserve">Оказание высокотехнологичной медицинской помощи, включенной в базовую программу обязательного медицинского страхования по перечню видов высокотехнологичной медицинской помощи, установленному в рамках программы государственных гарантий бесплатного оказания гражданам медицинской помощи
</t>
  </si>
  <si>
    <t>Мероприятие (результат) «Осуществлено финансовое обеспечение на проведение мероприятий по профилактике инфекционных заболеваний (ВИЧ-инфекции, гепатиты B и C)»</t>
  </si>
  <si>
    <t>МООД Кибер-Гамма нож</t>
  </si>
  <si>
    <t>Предоставление государственным областным бюджетным (автономным) учреждениям целевой субсидии  на оплату медицинских услуг по оказанию  специализированной, в том числе высокотехнологичной, медицинской помощи в медицинских организациях, расположенных за пределами региона, в том числе по пересадке донорских органов</t>
  </si>
  <si>
    <t xml:space="preserve">       Контрольная точка 2.2. «Заключено соглашение о порядке и условиях предоставления субсидии на выполнение государственных услуг (выполнение работ) »</t>
  </si>
  <si>
    <t>ОМ 2.4.</t>
  </si>
  <si>
    <t xml:space="preserve">Доля выездов бригад скорой медицинской помощи со временем доезда до больного менее 20 минут   </t>
  </si>
  <si>
    <t>Число лиц, дополнительно эвакуированных с использованием санитарной авиации</t>
  </si>
  <si>
    <t>2.8.</t>
  </si>
  <si>
    <t>1.9.</t>
  </si>
  <si>
    <t>Задача комплекса процессных мероприятий «Совершенствование системы оказания экстренной и скорой медицинской помощи, в том числе санитарно-авиационной»</t>
  </si>
  <si>
    <t>2.4.1.</t>
  </si>
  <si>
    <t>Мероприятие (результат) «Осуществлена скорая медицинская помощь, включенная в базовую и сверхбазовую программу обязательного медицинского страхования»</t>
  </si>
  <si>
    <t>Осуществление скорой медицинской помощи, включенной в базовую и сверхбазовую программу обязательного медицинского страхования</t>
  </si>
  <si>
    <t>2.4.2.</t>
  </si>
  <si>
    <t>2.4.3.</t>
  </si>
  <si>
    <t>Мероприятие (результат) «Осуществлено финансовое обеспечение затрат на  транспортировку в медицинские организации Мурманской области отдельных категорий граждан»</t>
  </si>
  <si>
    <t>Предоставление государственным областным бюджетным (автономным) учреждениям целевой субсидии  на оплату транспортировки в медицинские организации Мурманской области отдельных категорий граждан</t>
  </si>
  <si>
    <t>Контрольная точка 3.1. «Заключено соглашение о предоставлении из областного бюджета государственному областному бюджетному (автономному) учреждению субсидии на иные цели»</t>
  </si>
  <si>
    <t>Контрольная точка 3.2. «Предоставлен отчет о расходах, источником финансового обеспечения которых
является целевая субсидия за 1 квартал»</t>
  </si>
  <si>
    <t>Контрольная точка 3.3. «Предоставлен отчет о достижении значений результатов предоставления субсидии за 1 квартал»</t>
  </si>
  <si>
    <t>Контрольная точка 3.4. «Предоставлен отчет о расходах, источником финансового обеспечения которых
является целевая субсидия за 2 квартал»</t>
  </si>
  <si>
    <t>Контрольная точка 3.5. «Предоставлен отчет о достижении значений результатов предоставления субсидии за 2 квартал»</t>
  </si>
  <si>
    <t>Контрольная точка 3.6. «Предоставлен отчет о расходах, источником финансового обеспечения которых
является целевая субсидия за 3 квартал»</t>
  </si>
  <si>
    <t>Контрольная точка 3.7. «Предоставлен отчет о достижении значений результатов предоставления субсидии за 3 квартал»</t>
  </si>
  <si>
    <t>Контрольная точка 3.8. «Предоставлен годовой отчет о расходах, источником финансового обеспечения которых
является целевая субсидия»</t>
  </si>
  <si>
    <t>Контрольная точка 3.9. «Предоставлен годовой отчет о достижении значений результатов предоставления субсидии»</t>
  </si>
  <si>
    <t>Контрольная точка 3.10. «Предоставлен годовой отчет о реализации плана мероприятий по достижению результатов предоставления субсидии»</t>
  </si>
  <si>
    <t>ОМ 2.5.</t>
  </si>
  <si>
    <t xml:space="preserve">Количество донаций крови и ее компонентов на 1 донора Мурманской области </t>
  </si>
  <si>
    <t>ежегодно крово-плазмодачи</t>
  </si>
  <si>
    <t>2.5.1.</t>
  </si>
  <si>
    <t>Предоставление государственным областным бюджетным (автономным) учреждениям целевой субсидии на приобретение методических материалов и средств наглядной агитации, сувенирной продукции и значков с логотипом о донорстве</t>
  </si>
  <si>
    <t>2.5.2.</t>
  </si>
  <si>
    <t>Контрольная точка 1.1. «Заключено соглашение о предоставлении из областного бюджета государственному областному бюджетному (автономному) учреждению субсидии на иные цели»</t>
  </si>
  <si>
    <t>Контрольная точка 2.1. «Обеспечена реализация мероприятий в первом полугодии»</t>
  </si>
  <si>
    <t>Контрольная точка 2.2. «Обеспечена реализация мероприятий во втором полугодии»</t>
  </si>
  <si>
    <t>2.6.1.</t>
  </si>
  <si>
    <t>2.6.2.</t>
  </si>
  <si>
    <t xml:space="preserve">Предоставление ГОБУЗ «Мурманская областная станция переливания крови» целевой субсидии на приобретение расходного материала, диагностических средств и изделий медицинского назначения </t>
  </si>
  <si>
    <t>ОМ 2.7.</t>
  </si>
  <si>
    <t xml:space="preserve">       Контрольная точка 1.1. «Утверждено государственное задание на оказание государственных услуг (выполнение работ)»</t>
  </si>
  <si>
    <t>ОМ 2.8</t>
  </si>
  <si>
    <t>Задача комплекса процессных мероприятий «Повышение качества оказания медицинской помощи населению»</t>
  </si>
  <si>
    <t>2.8.1.</t>
  </si>
  <si>
    <t>Задача комплекса процессных мероприятий «Создание системы раннего выявления и коррекции нарушений развития ребенка»</t>
  </si>
  <si>
    <t>Охват аудиологическим скринингом</t>
  </si>
  <si>
    <t xml:space="preserve">1. </t>
  </si>
  <si>
    <t>Мероприятие (результат) «Проведено экстракорпоральное оплодотворение семьям по медицинским показаниям в рамках базовой программы обязательного медицинского страхования»</t>
  </si>
  <si>
    <t>Обеспечение проведения экстракорпорального оплодотворения по медицинским показаниям в соответствии с территориальной программой государственных гарантий бесплатного оказания гражданам медицинской помощи</t>
  </si>
  <si>
    <t>Предоставление государственному областному бюджетному учреждению целевой субсидии на проведение массового обследования новорожденных на врожденные и (или) наследственные заболевания (расширенный неонатальный скрининг)</t>
  </si>
  <si>
    <t>ОМ 3.2.</t>
  </si>
  <si>
    <t>Доля посещений детьми медицинских организаций с профилактическими целями</t>
  </si>
  <si>
    <r>
      <t xml:space="preserve">На конец </t>
    </r>
    <r>
      <rPr>
        <b/>
        <i/>
        <sz val="11"/>
        <color theme="1"/>
        <rFont val="Times New Roman"/>
        <family val="1"/>
        <charset val="204"/>
      </rPr>
      <t>2025</t>
    </r>
    <r>
      <rPr>
        <b/>
        <sz val="11"/>
        <color theme="1"/>
        <rFont val="Times New Roman"/>
        <family val="1"/>
        <charset val="204"/>
      </rPr>
      <t xml:space="preserve"> года</t>
    </r>
  </si>
  <si>
    <t>Задача комплекса процессных мероприятий «Развитие системы оказания медицинской помощи матерям и детям »</t>
  </si>
  <si>
    <t>Задача комплекса процессных мероприятий «Развитие системы оказания медицинской помощи матерям и детям»</t>
  </si>
  <si>
    <t>3.2.2.</t>
  </si>
  <si>
    <t>Укомплектованность врачебных должностей в подразделениях, оказывающих медицинскую помощь в амбулаторных условиях в медицинских организациях, подведомственных Министерству здравоохранения Мурманской области (при коэффициенте совместительства 1,3)</t>
  </si>
  <si>
    <t>Укомплектованность должностей среднего медицинского персонала в подразделениях, оказывающих медицинскую помощь в амбулаторных условиях в медицинских организациях, подведомственных Министерству здравоохранения Мурманской области (при коэффициенте совместительства 1,3)</t>
  </si>
  <si>
    <t>Численность средних медицинских работников, работающих в государственных медицинских организациях Мурманской области</t>
  </si>
  <si>
    <t xml:space="preserve">Численность врачей, работающих в государственных медицинских организациях Мурманской области </t>
  </si>
  <si>
    <t>Задача комплекса процессных мероприятий «Предоставление социальной поддержки студентам, ординаторам, медицинским работникам»</t>
  </si>
  <si>
    <t>5.1.2.</t>
  </si>
  <si>
    <t xml:space="preserve">Организация обучающих мероприятий для медицинских работников по вопросам профилактики неинфекционных заболеваний, формированию здорового образа жизни и санитарно-гигиеническому просвещению населения с целью укомплектования медицинских организаций высококвалифицированными кадрами. </t>
  </si>
  <si>
    <t>5.1.5.</t>
  </si>
  <si>
    <t>Предоставление социальной поддержки медицинским работникам, прибывшим для работы в сельской местности, п.г.т. и  городах Мурманской области, численность населения, которых составляет менее 50 тысяч человек.</t>
  </si>
  <si>
    <t>5.1.7.</t>
  </si>
  <si>
    <t>5.1.8.</t>
  </si>
  <si>
    <t>1705-01-ЗМО</t>
  </si>
  <si>
    <t xml:space="preserve">Предоставление государственным областным бюджетным (автономным) учреждениям целевой субсидии на осуществление мер социальной поддержки педагогических работников государственных областных учреждений Мурманской области </t>
  </si>
  <si>
    <t>5.1.9.</t>
  </si>
  <si>
    <t>9.</t>
  </si>
  <si>
    <t>Мероприятие (результат) «Произведена ежемесячная выплата  25 %  к должностному окладу и компенсация расходов на оплату жилищно-коммунальных услуг отдельным категориям работников, работающих и проживающих в сельской местности или поселках городского типа на территории Мурманской области»</t>
  </si>
  <si>
    <t>9.1.</t>
  </si>
  <si>
    <t>561-01-ЗМО</t>
  </si>
  <si>
    <t>10.</t>
  </si>
  <si>
    <t>5.1.10.</t>
  </si>
  <si>
    <t>5.1.11.</t>
  </si>
  <si>
    <t>11.1.</t>
  </si>
  <si>
    <t>Предоставление государственному областному бюджетному учреждению целевой субсидии на реализацию мероприятий, связанных с содержанием общежития</t>
  </si>
  <si>
    <t>5.1.12.</t>
  </si>
  <si>
    <t>12.</t>
  </si>
  <si>
    <t>12.1.</t>
  </si>
  <si>
    <t>1820-01-ЗМО</t>
  </si>
  <si>
    <t>Мероприятие (результат) «Предоставлены компенсационные выплаты в размере стоимости платных образовательных услуг по программе ординатуры»</t>
  </si>
  <si>
    <t xml:space="preserve"> Реализация мероприятий, связанных с обучением по программам ординатуры в размере стоимости платных образовательных услуг по программе ординатуры  лицам, получившим высшее медицинское образование, заключившим договоры о получении платных образовательных услуг, ежегодно 30 человек, с целью устранения дефицита медицинских кадров и перспективного решения кадровых вопросов здравоохранения Мурманской области, обновление медицинских кадров с учетом сроков обучения в ординатуре в течение 2 лет</t>
  </si>
  <si>
    <t>5.1.13.</t>
  </si>
  <si>
    <t>13.</t>
  </si>
  <si>
    <t>Мероприятие (результат) «Выплачена  стипендия, обучающимся в ординатуре, получившим высшее медицинское образование, заключившим договоры  о получении платных образовательных услуг  по программе ординатуры и о мерах социальной поддержки и трудоустройстве»</t>
  </si>
  <si>
    <t>13.1.</t>
  </si>
  <si>
    <t>Реализация мероприятий, связанных с предоставлением мер социальной поддержки с целью стимулирования ординаторов, к трудоустройству в Мурманской области по окончании обучения и  преодоления кадрового дефицита в медицинских организациях Мурманской области</t>
  </si>
  <si>
    <t>14.</t>
  </si>
  <si>
    <t>5.1.15..</t>
  </si>
  <si>
    <t>Мероприятие «Выплачена стипендия студентам, получающим среднее медицинское или фармацевтическое образование, поступившим на обучение на условиях целевого приема и заключившим договор о целевом обучении»</t>
  </si>
  <si>
    <t>5.1.16..</t>
  </si>
  <si>
    <t>Предоставление мер социальной поддержки студентам с целью их стимулирования к трудоустройству в Мурманской области по окончании обучения</t>
  </si>
  <si>
    <t>5.1.17..</t>
  </si>
  <si>
    <t>Мероприятие (результат) «Осуществлены компенсационные выплаты по оплате проезда от места обучения за пределами Мурманской области к месту прохождения практической подготовки в Мурманской области и обратно для студентов, получающих высшее медицинское или высшее фармацевтическое образование по целевому обучению»</t>
  </si>
  <si>
    <t>Мероприятие (результат) «Осуществлены компенсационные выплаты за аренду (найм) жилого помещения в месте прохождения практической подготовки в Мурманской области для студентов, получающих высшее медицинское или высшее фармацевтическое образование по целевому обучению»</t>
  </si>
  <si>
    <t>5.1.18..</t>
  </si>
  <si>
    <t>Предоставление государственным областным бюджетным (автономным) учреждениям целевой субсидии на осуществление мер социальной поддержки медицинских и социальных работников  с целью повышения качества оказываемых медицинских и социальных услуг</t>
  </si>
  <si>
    <t>Мероприятие (результат) «Предоставлены единовременные компенсационные выплаты медицинским работникам (врачам, фельдшерам) в  рамках реализации программ «Земский врач», «Земский фельдшер»</t>
  </si>
  <si>
    <t>11.</t>
  </si>
  <si>
    <t>Контрольная точка 3.1. «Заключено соглашение о предоставлении из областного бюджета государственному областному бюджетному (автономному) учреждению целевой субсидии»</t>
  </si>
  <si>
    <t>Контрольная точка 2.1. «Заключено соглашение о предоставлении из областного бюджета государственному областному бюджетному (автономному) учреждению целевой субсидии»</t>
  </si>
  <si>
    <t>Контрольная точка 7.1. «Заключено соглашение о предоставлении из областного бюджета государственному областному бюджетному (автономному) учреждению целевой субсидии»</t>
  </si>
  <si>
    <t>Контрольная точка 7.2. «Предоставлен отчет о расходах, источником финансового обеспечения которых
является целевая субсидия за 1 квартал»</t>
  </si>
  <si>
    <t>Контрольная точка 7.3. «Предоставлен отчет о достижении значений результатов предоставления субсидии за 1 квартал»</t>
  </si>
  <si>
    <t>Контрольная точка 7.4. «Предоставлен отчет о расходах, источником финансового обеспечения которых
является целевая субсидия за 2 квартал»</t>
  </si>
  <si>
    <t>Контрольная точка 7.5. «Предоставлен отчет о достижении значений результатов предоставления субсидии за 2 квартал»</t>
  </si>
  <si>
    <t>Контрольная точка 7.6. «Предоставлен отчет о расходах, источником финансового обеспечения которых
является целевая субсидия за 3 квартал»</t>
  </si>
  <si>
    <t>Контрольная точка 7.7. «Предоставлен отчет о достижении значений результатов предоставления субсидии за 3 квартал»</t>
  </si>
  <si>
    <t>Контрольная точка 7.8. «Предоставлен годовой отчет о расходах, источником финансового обеспечения которых
является целевая субсидия»</t>
  </si>
  <si>
    <t>Контрольная точка 7.9. «Предоставлен годовой отчет о достижении значений результатов предоставления субсидии»</t>
  </si>
  <si>
    <t>Контрольная точка 7.10. «Предоставлен годовой отчет о реализации плана мероприятий по достижению результатов предоставления субсидии»</t>
  </si>
  <si>
    <t>Предоставление государственным областным бюджетным (автономным) учреждениям целевой субсидии на повышение уровня оплаты труда, стимулирование медицинских работников к продолжению работы в сельской местности. Оплата расходов за жилое помещение, электроснабжение и отопление медицинским работникам государственных учреждений здравоохранения в сельских населенных пунктах или поселках городского типа, совместно проживающим с ними членам семей с целью улучшения социально-бытовых условий медицинских работников и их стимулирования  к продолжению работы в сельской местности</t>
  </si>
  <si>
    <t>Предоставление государственным областным бюджетным (автономным) учреждениям целевой субсидии на льготы работникам подведомственных учреждений в соответствии с законодательством в целях материальной мотивации для продолжения работы  в РКС (Мурманской области)</t>
  </si>
  <si>
    <t xml:space="preserve">Предоставление государственным областным бюджетным (автономным) учреждениям целевой субсидии на реализацию мероприятий по предоставлению мер социальной поддержки отдельным категориям граждан с целью укомплектования подведомственных учреждений здравоохранения  медицинскими кадрами </t>
  </si>
  <si>
    <t>Тысяча человек</t>
  </si>
  <si>
    <t>Число специалистов, вовлеченных в систему непрерывного образования медицинских работников, в том числе с использованием дистанционных образовательных технологий</t>
  </si>
  <si>
    <t>Задача комплекса процессных мероприятий «Повышение уровня квалификации, профессиональной компетенции медицинских работников»</t>
  </si>
  <si>
    <t xml:space="preserve">Доля территориально выделенных структурных подразделений государственных областных медицинских организаций (включая ФАП и ФП), оказывающих медицинскую помощь, подключенных по защищенным каналам передачи данных к региональному сегменту ЕГИСЗ 
</t>
  </si>
  <si>
    <t>Задача комплекса процессных мероприятий «Совершенствование системы принятия управленческих решений при управлении сферой здравоохранения с применением современных информационных систем »</t>
  </si>
  <si>
    <t>6.1.2.</t>
  </si>
  <si>
    <t xml:space="preserve">Предоставление субсидии подведомственным Министерству здравоохранения Мурманской области учреждениям на финансовое обеспечение выполнения государственного задания по ведению информационных ресурсов и баз данных </t>
  </si>
  <si>
    <t>6.1.3..</t>
  </si>
  <si>
    <t>Предоставление государственным областным бюджетным (автономным) учреждениям целевой субсидии на сопровождение и развитие информационных систем здравоохранения</t>
  </si>
  <si>
    <t>6.1.6..</t>
  </si>
  <si>
    <t>Реализация мероприятий по оснащению учреждений здравоохранения серверным оборудованием, компьютерным оборудованием для организации АРМ медицинского персонала, модернизация локально-вычислительных сетей для обеспечения функционирования АРМ медицинского персонала, обеспечение медицинских работников сертификатами усиленной квалифицированной электронной подписи (УКЭП) для ведения юридически значимого электронного документооборота.</t>
  </si>
  <si>
    <t>Мероприятие (результат) «Реализованы мероприятия по обеспечению постоянного защищенного подключения медицинских организаций к высокоскоростным защищенным каналам передачи данных, технической поддержки функционирования ЗСПД»</t>
  </si>
  <si>
    <t>6.1.7.</t>
  </si>
  <si>
    <t>6.1.9.</t>
  </si>
  <si>
    <t>Мероприятие (результат) «Реализованы мероприятия по развитию информационно-технологической инфраструктуры и информационных систем Министерства здравоохранения Мурманской области»</t>
  </si>
  <si>
    <t xml:space="preserve">Реализация мероприятий по обеспечению текущей деятельности Министерства здравоохранения Мурманской области </t>
  </si>
  <si>
    <t>15.04.2025
15.04.2026
15.04.2027
15.04.2028
15.04.2029
15.04.2030</t>
  </si>
  <si>
    <t>15.07.2025
15.07.2026
15.07.2027
15.07.2028
15.07.2029
15.07.2030</t>
  </si>
  <si>
    <t>15.10.2025
15.10.2026
15.10.2027
15.10.2028
15.10.2029
15.10.2030</t>
  </si>
  <si>
    <t>Реализация мероприятий по организации доступа к защищенной сети здравоохранения</t>
  </si>
  <si>
    <t>Контрольная точка 5.1. «Заключено соглашение о предоставлении из областного бюджета государственному областному бюджетному (автономному) учреждению целевой субсидии»</t>
  </si>
  <si>
    <t>Контрольная точка 6.1. «Заключен контракт на закупку товаров, работ, услуг»</t>
  </si>
  <si>
    <t>Контрольная точка 6.2. «Поставка товара»</t>
  </si>
  <si>
    <t>Контрольная точка 6.3. «Произведена оплата оказанных услуг по заключенным контрактам »</t>
  </si>
  <si>
    <t>Мероприятие (результат) «Реализованы государственные функции Министерства здравоохранения Мурманской области в сфере охраны здоровья»</t>
  </si>
  <si>
    <t>Финансовое обеспечение реализаций функций Министерства здравоохранения Мурманской области</t>
  </si>
  <si>
    <t>ГЗ</t>
  </si>
  <si>
    <t>Повышение квалификации кадров</t>
  </si>
  <si>
    <t xml:space="preserve"> Повышение квалификации  специалистов, работающих в сфере профилактики негативных явлений в молодежной среде посредством участия в обучающих семинарах</t>
  </si>
  <si>
    <t>Мероприятие (результат) «Подготовлены специалисты и представители общественных организаций, вовлеченные в работу по профилактике наркомании, алкоголизма, токсикомании и табакокурения</t>
  </si>
  <si>
    <t xml:space="preserve">Мероприятие (результат) «Обеспечена деятельность антинаркотической комиссии Мурманской области,  а также проведен мониторинг наркоситуации </t>
  </si>
  <si>
    <t xml:space="preserve">Мероприятие (результат) «Организованы и проведены акции, фестивали, конкурсы и другие мероприятия по пропаганде здорового образа жизни, вреда наркомании, алкоголизма, токсикомании и табакокурения»     </t>
  </si>
  <si>
    <t>15.01.2026
15.01.2027
15.01.2028
15.01.2029
15.01.2030</t>
  </si>
  <si>
    <t>Д6</t>
  </si>
  <si>
    <t>1.1. РП</t>
  </si>
  <si>
    <t>ДА</t>
  </si>
  <si>
    <t>1.2. РП</t>
  </si>
  <si>
    <t>Разработаны и реализованы мероприятия по укреплению общественного здоровья</t>
  </si>
  <si>
    <t>Д2</t>
  </si>
  <si>
    <t>1.3. РП</t>
  </si>
  <si>
    <t xml:space="preserve">Обеспечено лекарственными препаратами население
</t>
  </si>
  <si>
    <t>Д4</t>
  </si>
  <si>
    <t>1.4. РП</t>
  </si>
  <si>
    <t>Реализованы мероприятия по повышению качества и доступности медицинской помощи для профилактики, диагностики и лечения сахарного диабета</t>
  </si>
  <si>
    <t>ОМ 1.1.</t>
  </si>
  <si>
    <t>ОМ 1.2.</t>
  </si>
  <si>
    <t>ОМ 1.3.</t>
  </si>
  <si>
    <t>3.2.</t>
  </si>
  <si>
    <t>Д5</t>
  </si>
  <si>
    <t>2.1. РП</t>
  </si>
  <si>
    <t xml:space="preserve">1. Обеспечена потребность в лекарственных препаратах
2. Пациенты с хроническим вирусным гепатитом С в условиях дневного стационара обеспечены полным курсом противовирусной терапии в рамках обязательного медицинского страхования
3. Достигнут устойчивый вирусологический ответ у пациентов с хроническим вирусным гепатитом С, завершивших курс противовирусной терапии
4. Проведены скрининговые исследования на антитела гепатиту C граждан в возрасте 25 лет и старше один раз в 10 лет путём определения суммарных антител к вирусу гепатита C в крови
</t>
  </si>
  <si>
    <t xml:space="preserve">Комплекс процессных мероприятий «Укрепление материально-технической базы учреждений здравоохранения »
</t>
  </si>
  <si>
    <t>ДБ</t>
  </si>
  <si>
    <t>Повышение доступности медицинской помощи для граждан</t>
  </si>
  <si>
    <t>Реализованы мероприятия по укомплектованности медицинских организаций высококвалифицированными кадрами</t>
  </si>
  <si>
    <t>Мероприятие (результат) «Реализована программа  «Витаминизация» для населения Мурманской области»</t>
  </si>
  <si>
    <t>Предоставление субсидии подведомственным Министерству здравоохранения Мурманской области учреждениям на реализацию мероприятий по «Витаминизации» населения Мурманской области</t>
  </si>
  <si>
    <t xml:space="preserve">10.04.2025
10.04.2026
10.04.2027
10.04.2028
10.04.2029
10.04.2030
</t>
  </si>
  <si>
    <t xml:space="preserve">10.07.2025
10.07.2026
10.07.2027
10.07.2028
10.07.2029
10.07.2030
</t>
  </si>
  <si>
    <t xml:space="preserve">10.10.2025
10.10.2026
10.10.2027
10.10.2028
10.10.2029
10.10.2030
</t>
  </si>
  <si>
    <t xml:space="preserve">
10.01.2026
10.01.2027
10.01.2028
10.01.2029
10.01.2030
</t>
  </si>
  <si>
    <t>Мероприятие (результат) «Приобретены иммунобиологические медицинские препараты для проведения вакцинации  и диагностических исследований, оборудование для хранения вакцин»</t>
  </si>
  <si>
    <t>Предоставление целевой субсидии подведомственным Министерству здравоохранения Мурманской области учреждениям на содержание ФАП (коммунальные услуги, земельный и имущественный налог)</t>
  </si>
  <si>
    <t>Предоставление целевой субсидии подведомственным Министерству здравоохранения Мурманской области учреждениям</t>
  </si>
  <si>
    <t>Произведена оплата за фактически оказанную первичную медико-санитарную помощь</t>
  </si>
  <si>
    <t xml:space="preserve">10.07.2025
10.07.2026
04.07.2027
04.07.2028
04.07.2029
04.07.2030
</t>
  </si>
  <si>
    <t>Контрольная точка 4.4. «Предоставлен отчет о расходах, источником финансового обеспечения которых
является целевая субсидия за 2 квартал»</t>
  </si>
  <si>
    <t>Контрольная точка 4.5. «Предоставлен отчет о достижении значений результатов предоставления субсидии за 2 квартал»</t>
  </si>
  <si>
    <t>Контрольная точка 4.6. «Предоставлен отчет о расходах, источником финансового обеспечения которых
является целевая субсидия за 3 квартал»</t>
  </si>
  <si>
    <t>Контрольная точка 4.7. «Предоставлен отчет о достижении значений результатов предоставления субсидии за 3 квартал»</t>
  </si>
  <si>
    <t>Контрольная точка 6.2. «Предоставлен отчет о расходах, источником финансового обеспечения которых
является целевая субсидия за 1 квартал»</t>
  </si>
  <si>
    <t>Контрольная точка 6.3. «Предоставлен отчет о достижении значений результатов предоставления субсидии за 1 квартал»</t>
  </si>
  <si>
    <t>Контрольная точка 6.4. «Предоставлен отчет о расходах, источником финансового обеспечения которых
является целевая субсидия за 2 квартал»</t>
  </si>
  <si>
    <t>Контрольная точка 6.5. «Предоставлен отчет о достижении значений результатов предоставления субсидии за 2 квартал»</t>
  </si>
  <si>
    <t>Контрольная точка 6.6. «Предоставлен отчет о расходах, источником финансового обеспечения которых
является целевая субсидия за 3 квартал»</t>
  </si>
  <si>
    <t>Контрольная точка 6.7. «Предоставлен отчет о достижении значений результатов предоставления субсидии за 3 квартал»</t>
  </si>
  <si>
    <t>Контрольная точка 6.8. «Предоставлен годовой отчет о расходах, источником финансового обеспечения которых
является целевая субсидия»</t>
  </si>
  <si>
    <t>Контрольная точка 6.9. «Предоставлен годовой отчет о достижении значений результатов предоставления субсидии»</t>
  </si>
  <si>
    <t>Контрольная точка 6.10. «Предоставлен годовой отчет о реализации плана мероприятий по достижению результатов предоставления субсидии»</t>
  </si>
  <si>
    <t>Контрольная точка 4.8. «Предоставлен годовой отчет о расходах, источником финансового обеспечения которых
является целевая субсидия»</t>
  </si>
  <si>
    <t>Контрольная точка 4.9. «Предоставлен годовой отчет о достижении значений результатов предоставления субсидии»</t>
  </si>
  <si>
    <t>Контрольная точка 4.10. «Предоставлен годовой отчет о реализации плана мероприятий по достижению результатов предоставления субсидии»</t>
  </si>
  <si>
    <t>Предоставление  субсидии государственным областным бюджетным (автономным), некоммерческим учреждениям  субсидии на реализацию мероприятий по предупреждению и борьбе с социально значимыми инфекционными заболеваниями</t>
  </si>
  <si>
    <t xml:space="preserve"> Обеспечение потребности жителей Мурманской области необходимыми лекарственными препаратами , страдающих другими редкими заболеваниями, за исключением орфанных заболеваний, перечень которых утвержден постановлением Правительства РФ от 26.04.2012 № 403  </t>
  </si>
  <si>
    <t>Комплекс процессных мероприятий «Укрепление материально-технической базы учреждений здравоохранения»</t>
  </si>
  <si>
    <t>Признак «Участие муници-пальных образований»</t>
  </si>
  <si>
    <t>Задача комплекса процессных мероприятий «Обновление материльно-технической базы и улучшение технического состояния зданий (объектов) медицинских учрежденией»</t>
  </si>
  <si>
    <t>Предоставление целевой субсидии на приобретение автобусов, легковых, грузовых автомобилей и специальной техники.</t>
  </si>
  <si>
    <t>Предоставление целевой субсидии на приведение объектов здравоохранения в соответствие с требованиями, установленными нормативными правовыми актами, в целях обеспечения медицинской деятельности.</t>
  </si>
  <si>
    <t>Количество объектов здравоохранения, приведенных в соответствие с требованиями, установленными нормативными правовыми актами, в целях обеспечения медицинской деятельности</t>
  </si>
  <si>
    <t>Количество автобусов, легковых, грузовых автомобилей и специальной техники</t>
  </si>
  <si>
    <t>Контрольная точка 2.1. «Заключено соглашение о предоставлении из областного бюджета государственным областным бюджетным и автономным  учреждениям субсидии на иные цели»</t>
  </si>
  <si>
    <t>Контрольная точка 2.2. «Предоставлен отчет о расходах, источником финансового обеспечения которых
является целевая субсидия»</t>
  </si>
  <si>
    <t>Контрольная точка 2.3. «Предоставлен отчет о достижении значений результатов предоставления субсидии»</t>
  </si>
  <si>
    <t>Контрольная точка 2.4. «Предоставлен отчет о расходах, источником финансового обеспечения которых
является субсидия на иные цели»</t>
  </si>
  <si>
    <t>Контрольная точка 2.5. «Предоставлен отчет о достижении значений результатов предоставления субсидии на иные цели»</t>
  </si>
  <si>
    <t>1.2.1</t>
  </si>
  <si>
    <t xml:space="preserve">Ответственный за реализацию
МИНИСТЕРСТВО ЗДРАВООХРАНЕНИЯ МУРМАНСКОЙ ОБЛАСТИ 
</t>
  </si>
  <si>
    <t xml:space="preserve">Ответственный за реализацию:
МИНИСТЕРСТВО ЗДРАВООХРАНЕНИЯ МУРМАНСКОЙ ОБЛАСТИ
</t>
  </si>
  <si>
    <t xml:space="preserve">Ответственный за реализацию
МИНИСТЕРСТВО ЗДРАВООХРАНЕНИЯ МУРМАНСКОЙ ОБЛАСТИ
</t>
  </si>
  <si>
    <t xml:space="preserve">Ответственный за реализацию
МИНИСТЕРСТВО ЗДРАВООХРАНЕНИЯ МУРМАНСКОЙ ОБЛАСТИ
</t>
  </si>
  <si>
    <t xml:space="preserve">Ответственный за реализацию
МИНИСТЕРСТВО СТРОИТЕЛЬСТВА МУРМАНСКОЙ ОБЛАСТИ
</t>
  </si>
  <si>
    <t>Мероприятие (результат) «Организована работа Регионального центра организации первичной медико-санитарной помощи Мурманской области»</t>
  </si>
  <si>
    <t>6. Смертность населения в трудоспособном возрасте 
7.Ожидаемая продолжительность жизни при рождении</t>
  </si>
  <si>
    <t>3. Смертность населения от болезней системы кровообращения, на 100 тыс.населения</t>
  </si>
  <si>
    <t xml:space="preserve">7. Ожидаемая продолжительность жизни при рождении
</t>
  </si>
  <si>
    <t xml:space="preserve">6. Смертность населения в трудоспособном возрасте </t>
  </si>
  <si>
    <t xml:space="preserve"> 6. Смертность населения в трудоспособном возрасте </t>
  </si>
  <si>
    <t xml:space="preserve"> 1. Смертность населения от всех причин смерти, на 1000 населения</t>
  </si>
  <si>
    <t>7. Ожидаемая продолжительность жизни при рождении</t>
  </si>
  <si>
    <t>6. Смертность населения в трудоспособном возрасте</t>
  </si>
  <si>
    <t>2. Младенческая смертность</t>
  </si>
  <si>
    <t xml:space="preserve"> 8. Обеспеченность населения врачами в государственных (подчинения субъекта РФ) учреждениях здравоохранения
</t>
  </si>
  <si>
    <t>Комплекс процессных мероприятий «Обеспечение медицинских организаций системы здравоохранения Мурманской области квалифицированными кадрами»</t>
  </si>
  <si>
    <t>Предоставление мер социальной поддержки по оплате проезда от места обучения к месту прохождения практики и обратно студентам с целью их стимулирования к трудоустройству в Мурманской области по окончании обучения</t>
  </si>
  <si>
    <t>Контрольная точка 1.1. «Заключено соглашение о предоставлении из областного бюджета государственному областному бюджетному (автономному) учреждению целевой субсидии»</t>
  </si>
  <si>
    <t>10.01.2026
10.01.2027
10.01.2028
10.01.2029
10.01.2030</t>
  </si>
  <si>
    <t>Контрольная точка 6.1. «Заключено соглашение о предоставлении из областного бюджета государственному областному бюджетному (автономному) учреждению целевой субсидии»</t>
  </si>
  <si>
    <t>Мероприятие (результат) «Осуществлено финансовое обеспечение выполнения государственного задания в части обеспечения поддержки принятия управленческих решений при управлении сферой здравоохранения с применением современных информационных систем»</t>
  </si>
  <si>
    <t>6.1.8.</t>
  </si>
  <si>
    <t>6.1.10.</t>
  </si>
  <si>
    <t>Контрольная точка 4.1. «Заключено соглашение о предоставлении из областного бюджета государственному областному бюджетному (автономному) учреждению целевой субсидии»</t>
  </si>
  <si>
    <t>Комплекс процессных мероприятий  «Развитие службы крови и донорства»</t>
  </si>
  <si>
    <t>Задача комплекса процессных мероприятий «Обеспечение деятельности медицинский учреждений, связанных с обеспечением заготовки, хранения, переработки крови и ее компонентов, а также привлечением населения к донорству»</t>
  </si>
  <si>
    <t>Мероприятие (результат) «Осуществлено финансовое обеспечение затрат на внедрение, модернизацию и эксплуатацию информационных систем управления деятельностью медицинских учреждений»</t>
  </si>
  <si>
    <t>Мероприятие (результат) «Организована работа единого контакт центра по централизованной обработке всех входящих обращений медицинских организаций, подведомственных Министерству здравоохранения Мурманской области»</t>
  </si>
  <si>
    <t>Региональный проект «Совершенствование экстренной медицинской помощи»</t>
  </si>
  <si>
    <t>Региональный проект «Здоровье для каждого»</t>
  </si>
  <si>
    <r>
      <t>Региональный проект «</t>
    </r>
    <r>
      <rPr>
        <b/>
        <sz val="12"/>
        <rFont val="Times New Roman"/>
        <family val="1"/>
        <charset val="204"/>
      </rPr>
      <t>Борьба с сахарным диабетом</t>
    </r>
    <r>
      <rPr>
        <b/>
        <sz val="12"/>
        <color theme="1"/>
        <rFont val="Times New Roman"/>
        <family val="1"/>
        <charset val="204"/>
      </rPr>
      <t>»</t>
    </r>
  </si>
  <si>
    <t>Комплекс процессных мероприятий «Развитие службы крови и донорства»</t>
  </si>
  <si>
    <r>
      <t>Региональный проект «</t>
    </r>
    <r>
      <rPr>
        <b/>
        <sz val="12"/>
        <rFont val="Times New Roman"/>
        <family val="1"/>
        <charset val="204"/>
      </rPr>
      <t>Борьба с гепатитом С и минимизация рисков распространения данного заболевания</t>
    </r>
    <r>
      <rPr>
        <b/>
        <sz val="12"/>
        <color theme="1"/>
        <rFont val="Times New Roman"/>
        <family val="1"/>
        <charset val="204"/>
      </rPr>
      <t>»</t>
    </r>
  </si>
  <si>
    <t>Региональный проект «Медицинские кадры»</t>
  </si>
  <si>
    <t>К</t>
  </si>
  <si>
    <t>01</t>
  </si>
  <si>
    <t>02</t>
  </si>
  <si>
    <t>Комитет молодежной политики Мурманской области</t>
  </si>
  <si>
    <t>03</t>
  </si>
  <si>
    <t>04</t>
  </si>
  <si>
    <t>К04_3</t>
  </si>
  <si>
    <t>К04_2</t>
  </si>
  <si>
    <t>К04_4</t>
  </si>
  <si>
    <t>К 05</t>
  </si>
  <si>
    <t>К05_1</t>
  </si>
  <si>
    <t>К05_7</t>
  </si>
  <si>
    <t>К05_2</t>
  </si>
  <si>
    <t>К0500004</t>
  </si>
  <si>
    <t>К0500003</t>
  </si>
  <si>
    <t>К0500006</t>
  </si>
  <si>
    <t>К0500005</t>
  </si>
  <si>
    <t>К06</t>
  </si>
  <si>
    <t>К0600001</t>
  </si>
  <si>
    <t>К0600002</t>
  </si>
  <si>
    <t>К07</t>
  </si>
  <si>
    <t>К0700002</t>
  </si>
  <si>
    <t>К0700001</t>
  </si>
  <si>
    <t>К 08</t>
  </si>
  <si>
    <t>К0800003</t>
  </si>
  <si>
    <t>К0800002</t>
  </si>
  <si>
    <t>К09</t>
  </si>
  <si>
    <t>К10</t>
  </si>
  <si>
    <t>К11</t>
  </si>
  <si>
    <t>К1100002</t>
  </si>
  <si>
    <t>К1100001</t>
  </si>
  <si>
    <t>К.12</t>
  </si>
  <si>
    <t>К1400002</t>
  </si>
  <si>
    <t>К1400001</t>
  </si>
  <si>
    <t>К1400013</t>
  </si>
  <si>
    <t>К1400005</t>
  </si>
  <si>
    <t>К1400006</t>
  </si>
  <si>
    <t>К1400007</t>
  </si>
  <si>
    <t>К1400008</t>
  </si>
  <si>
    <t>К1400009</t>
  </si>
  <si>
    <t>К1400010</t>
  </si>
  <si>
    <t>К1400011</t>
  </si>
  <si>
    <t>К1400012</t>
  </si>
  <si>
    <t>Мероприятие (результат) «Выплачена  стипендия, обучающимся в ординатуре, получившим высшее медицинское образование, заключившим договоры  о получении платных образовательных услуг  по программе ординатуры и о мерах социальной поддержки и трудоустройстве» 9, всего, в том числе:</t>
  </si>
  <si>
    <t>10.1</t>
  </si>
  <si>
    <t>Контрольная точка 11.1. «Заключено соглашение о предоставлении из областного бюджета государственному областному бюджетному (автономному) учреждению целевой субсидии»</t>
  </si>
  <si>
    <t>Контрольная точка 11.2. «Предоставлен отчет о расходах, источником финансового обеспечения которых
является целевая субсидия за 1 квартал»</t>
  </si>
  <si>
    <t>Контрольная точка 11.3. «Предоставлен отчет о достижении значений результатов предоставления субсидии за 1 квартал»</t>
  </si>
  <si>
    <t>Контрольная точка 11.4. «Предоставлен отчет о расходах, источником финансового обеспечения которых
является целевая субсидия за 2 квартал»</t>
  </si>
  <si>
    <t>Контрольная точка 11.5. «Предоставлен отчет о достижении значений результатов предоставления субсидии за 2 квартал»</t>
  </si>
  <si>
    <t>Контрольная точка 11.6. «Предоставлен отчет о расходах, источником финансового обеспечения которых
является целевая субсидия за 3 квартал»</t>
  </si>
  <si>
    <t>Контрольная точка 11.7. «Предоставлен отчет о достижении значений результатов предоставления субсидии за 3 квартал»</t>
  </si>
  <si>
    <t>Контрольная точка 11.8. «Предоставлен годовой отчет о расходах, источником финансового обеспечения которых
является целевая субсидия»</t>
  </si>
  <si>
    <t>Контрольная точка 11.9. «Предоставлен годовой отчет о достижении значений результатов предоставления субсидии»</t>
  </si>
  <si>
    <t>Контрольная точка 11.10. «Предоставлен годовой отчет о реализации плана мероприятий по достижению результатов предоставления субсидии»</t>
  </si>
  <si>
    <t>К1500001</t>
  </si>
  <si>
    <t>К1600002</t>
  </si>
  <si>
    <t>К1600003</t>
  </si>
  <si>
    <t>К1600004</t>
  </si>
  <si>
    <t>К1600005</t>
  </si>
  <si>
    <t>К1600006</t>
  </si>
  <si>
    <t>К1600001</t>
  </si>
  <si>
    <t>К1600007</t>
  </si>
  <si>
    <t>21К1700001</t>
  </si>
  <si>
    <t>21К1700006</t>
  </si>
  <si>
    <t>21К1700010</t>
  </si>
  <si>
    <t>21К1700012</t>
  </si>
  <si>
    <t>21К1700009</t>
  </si>
  <si>
    <t>21К1700002</t>
  </si>
  <si>
    <t>21К1700003</t>
  </si>
  <si>
    <t>21К1700004</t>
  </si>
  <si>
    <t>21К1700005</t>
  </si>
  <si>
    <t>21К1700007</t>
  </si>
  <si>
    <t>21К1700011</t>
  </si>
  <si>
    <t xml:space="preserve">Ответственный за реализацию
МИНИСТЕРСТВО ЗДРАВООХРАНЕНИЯ МУРМАНСКОЙ ОБЛАСТИ 
</t>
  </si>
  <si>
    <t xml:space="preserve">Задача комплекса процессных мероприятий «Развитие информационного поля по профилактике употребления спиртных напитков, наркотических и психотропных веществ, табачных изделий, а также формирование у населения негативного отношения к различным формам зависимостей»
</t>
  </si>
  <si>
    <t xml:space="preserve">1.Задача комплекса процессных мероприятий «Развитие информационного поля по профилактике употребления спиртных напитков, наркотических и психотропных веществ, табачных изделий, а также формирование у населения негативного отношения к различным формам зависимостей»
</t>
  </si>
  <si>
    <t xml:space="preserve">1. Задача комплекса процессных мероприятий «Развитие информационного поля по профилактике употребления спиртных напитков, наркотических и психотропных веществ, табачных изделий, а также формирование у населения негативного отношения к различным формам зависимостей»
</t>
  </si>
  <si>
    <t>Задача комплекса процессных мероприятий «Профилактика, предупреждение, в том числе посредством вакцинации и вакцинопрофилактики, выявление, лечение заболеваний и травм»</t>
  </si>
  <si>
    <t>Комплекс процессных мероприятий  «Обеспечение проведения мероприятий, направленных на улучшение качества медицинской помощи, в том числе выполнение научно-исследовательской работы  по оценке системы здравоохранения Мурманской области и разработке рекомендаций по повышению ее эффективности»</t>
  </si>
  <si>
    <t>Комплекс процессных мероприятий  «Организация оказания первичной медико-санитарной помощи»</t>
  </si>
  <si>
    <t xml:space="preserve">Комплекс процессных мероприятий «Создание аккредитационно-симуляционного центра на базе ГООАУ ДПО «МОЦПК СЗ»
</t>
  </si>
  <si>
    <t>Комплекс процессных мероприятий 02 «Формирование негативного отношения к потреблению наркотических средств и психотропных веществ, алкоголя, табакокурению»</t>
  </si>
  <si>
    <t>К0800004</t>
  </si>
  <si>
    <t>К0800001</t>
  </si>
  <si>
    <t>К10_1</t>
  </si>
  <si>
    <t>К12_1</t>
  </si>
  <si>
    <t>К13</t>
  </si>
  <si>
    <t>К13_3</t>
  </si>
  <si>
    <t>К13_2</t>
  </si>
  <si>
    <t>К15</t>
  </si>
  <si>
    <t>К14</t>
  </si>
  <si>
    <t>К1400003</t>
  </si>
  <si>
    <t>К1400004</t>
  </si>
  <si>
    <t>Мероприятие (результат) «Осуществлено финансовое обеспечение затрат на компенсацию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бюджета, а также компенсация расходов на оплату стоимости проезда и провоза багажа при переезде лиц (работников), членов их семей, при заключении (расторжении) трудовых договоров (контрактов) с организациями, финансируемыми из областного бюджета»</t>
  </si>
  <si>
    <t xml:space="preserve">Мероприятие (результат) «Осуществлено финансовое обеспечение затрат на обучение сотрудников, работающии в центрах здоровья, кабинетах медицинской профилактики, Школах здоровья на циклах повышения квалификации по вопросам профилактики заболеваний»
</t>
  </si>
  <si>
    <t>Мероприятие (результат) «Осуществлено финансовое обеспечение затрат на осуществление материального обеспечения и социальной поддержки медицинских, социальных работников»</t>
  </si>
  <si>
    <t>14.1.</t>
  </si>
  <si>
    <t>Мероприятие (результат) «Осуществлено финансовое обеспечение затрат на возмещение расходов по содержанию общежития ГОБУЗ «Мурманская областная детская клиническая больница»</t>
  </si>
  <si>
    <t>Мероприятие (результат) «Осуществлено финансовое обеспечение затрат на реализацию мер социальной поддержки педагогических работников государственных областных учреждений Мурманской области»</t>
  </si>
  <si>
    <t>Мероприятие (результат) «Осуществлено финансовое обеспечение затрат на осуществление компенсационных выплат за аренду (найм) жилого помещения отдельным категориям медицинских работников»</t>
  </si>
  <si>
    <t>К1400014</t>
  </si>
  <si>
    <t>Предоставление мер социальной поддержки  за аренду (найм) жилого помещения  для студентов</t>
  </si>
  <si>
    <t>Мероприятие (результат) «Осуществлены поэтапные денежных выплат врачам-специалистам, трудоустроившимся в медицинские организации, подведомственные Министерству здравоохранения Мурманской области»»</t>
  </si>
  <si>
    <t>Предоставление мер социальной поддержки  врачам-специалистам</t>
  </si>
  <si>
    <t>К16</t>
  </si>
  <si>
    <t>Мероприятие (результат) «Обеспечены техническая поддержка и функционирование государственной информационной системы в сфере здравоохранения Мурманской области»</t>
  </si>
  <si>
    <t xml:space="preserve">       Контрольная точка 6.1. «Утверждено государственное задание на оказание государственных услуг (выполнение работ)»</t>
  </si>
  <si>
    <t xml:space="preserve">       Контрольная точка 6.2. «Заключено соглашение о порядке и условиях предоставления субсидии на выполнение государственных услуг (выполнение работ)»</t>
  </si>
  <si>
    <t xml:space="preserve">       Контрольная точка 6.3. «Предоставлен предварительный годовой отчет о выполнении государственного задания»</t>
  </si>
  <si>
    <t xml:space="preserve">       Контрольная точка 6.4. «Предоставлен годовой отчет о выполнении соглашения о порядке и условиях предоставления субсидии на выполнение государственного задания на оказание госдарственных услуг (выполнение работ)»</t>
  </si>
  <si>
    <t>21К1700008</t>
  </si>
  <si>
    <t>21К1700013</t>
  </si>
  <si>
    <t>21К1700014</t>
  </si>
  <si>
    <t>Финансовое обеспечение реализаций функций Министерства здравоохранения Мурманской области в части финансового обеспечения расходов учреждений, осуществляющих деятельность в системе ОМС, на выплату районного коэффициента к заработной плате</t>
  </si>
  <si>
    <t>Финансовое обеспечение реализаций функций Министерства здравоохранения Мурманской области в части финансового обеспечение расходов медицинских организаций, осуществляющих деятельность в системе ОМС, связанных с продолжительностью работы в районах Крайнего Севера</t>
  </si>
  <si>
    <t xml:space="preserve">Финансовое обеспечение реализаций функций Министерства здравоохранения Мурманской области в части уплаты налогов, взносов, сборов и иных платежей в учреждениях, финансируемых за счет средств ОМС </t>
  </si>
  <si>
    <t xml:space="preserve">Финансовое обеспечение реализаций функций Министерства здравоохранения Мурманской области в части финансового обеспечения компенсационных выплат в размере 25 процентов оклада (должностного оклада) </t>
  </si>
  <si>
    <t>Финансовое обеспечение реализаций функций Министерства здравоохранения Мурманской области в части проведения сбора и обобщения информации о качестве условий оказания услуг медицинскими организациями</t>
  </si>
  <si>
    <t xml:space="preserve">Финансовое обеспечение реализаций функций Министерства здравоохранения Мурманской области в части дополнительного финансового обеспечения деятельности ГОБУЗ МЦ «Белая Роза» </t>
  </si>
  <si>
    <t>Финансовое обеспечение реализаций функций Министерства здравоохранения Мурманской области в части осуществления специальных социальных выплат</t>
  </si>
  <si>
    <t>Финансовое обеспечение реализаций функций Министерства здравоохранения Мурманской области в части выполненения работы (услуги) в сфере охраны здоровья</t>
  </si>
  <si>
    <t>10.1.</t>
  </si>
  <si>
    <t>Финансовое обеспечение реализаций функций Министерства здравоохранения Мурманской области в части уплаты страховых взносов на обязательное медицинское страхование неработающего населения Мурманской области</t>
  </si>
  <si>
    <t>Финансовое обеспечение реализаций функций Министерства здравоохранения Мурманской области на финансовое обеспечение видов и условий оказания медицинской помощи не установленных базовой программой ОМС</t>
  </si>
  <si>
    <t>Финансовое обеспечение реализаций функций Министерства здравоохранения Мурманской области в сфере охраны здоровья граждан по лицензированию отдельных видов деятельности</t>
  </si>
  <si>
    <t xml:space="preserve">Финансовое обеспечение реализаций функций Министерства здравоохранения Мурманской области в части компенсации затарат, произведенных в 2024 году за счет средств обязательного медицинского страхования </t>
  </si>
  <si>
    <t>Финансовое обеспечение реализаций функций Министерства здравоохранения Мурманской области в рамках разработки Стандарта Арктической медицины (на модели Мурманской области)</t>
  </si>
  <si>
    <t>Д1</t>
  </si>
  <si>
    <t>1.7.</t>
  </si>
  <si>
    <t>1.7.1.</t>
  </si>
  <si>
    <t>1.8.</t>
  </si>
  <si>
    <t>1.8.1</t>
  </si>
  <si>
    <t>Реализованы мероприятия по медицинской реабилитации</t>
  </si>
  <si>
    <t>Региональный проект «Оптимальная для восстановления здоровья медицинская реабилитация»</t>
  </si>
  <si>
    <t>Д 7</t>
  </si>
  <si>
    <t>И01</t>
  </si>
  <si>
    <t xml:space="preserve">Реализация мероприятий по строительству  и реконструкции объектов здравоохранения Мурманской области </t>
  </si>
  <si>
    <t>Завершено строительство объектов здравоохранения</t>
  </si>
  <si>
    <t>Улучшение условий оказания медицинской помощи в учреждениях, подведомственных Министерству здравоохранения Мурманской области</t>
  </si>
  <si>
    <t>1.Проведены капитальные и текущие ремонты, разработка проектной (сметной) документации, приобретение немедицинского оборудования, мебели, в т.ч. кулеров, элементов системы навигации, телевизоров, проведение геодезических,геологических,кадастровых работ, необходимых замеров, технологического присоединения и др. дополнительных работ.
2.Выполнены капитальные ремонты на объектах здравоохранения</t>
  </si>
  <si>
    <t>1.8.1.</t>
  </si>
  <si>
    <t>1.9.1.</t>
  </si>
  <si>
    <t>1.10.</t>
  </si>
  <si>
    <t>1.10.1.</t>
  </si>
  <si>
    <t>1.11</t>
  </si>
  <si>
    <t>1.11.1.</t>
  </si>
  <si>
    <t>1.12.</t>
  </si>
  <si>
    <t>1.12.1.</t>
  </si>
  <si>
    <t>1.13.</t>
  </si>
  <si>
    <t>1.13.1.</t>
  </si>
  <si>
    <t>1.14.</t>
  </si>
  <si>
    <t>1.14.1</t>
  </si>
  <si>
    <t>1.15.</t>
  </si>
  <si>
    <t>1.15.1.</t>
  </si>
  <si>
    <t>1.16.</t>
  </si>
  <si>
    <t>1.16.1.</t>
  </si>
  <si>
    <t>1.17.</t>
  </si>
  <si>
    <t>1.17.1.</t>
  </si>
  <si>
    <t>1.9.1</t>
  </si>
  <si>
    <t>Региональный проект «Охрана материнства и детства»</t>
  </si>
  <si>
    <t>Иной региональный проект «Строительство и реконструкция зданий учреждений здравоохранения» 1</t>
  </si>
  <si>
    <t>Иной региональный проект «Капитальные ремонты учреждений, подведомственных Министерству здравоохранения Мурманской области» 2</t>
  </si>
  <si>
    <t>Контрольная точка 1.2. «Предоставлен отчет о расходах, источником финансового обеспечения которых
является целевая субсидия за первое полугодие»</t>
  </si>
  <si>
    <t>Контрольная точка 1.3. «Предоставлен отчет о достижении значений результатов предоставления субсидии за первое полугодиеквартал»</t>
  </si>
  <si>
    <t>Контрольная точка 1.4. «Предоставлен годовой отчет о расходах, источником финансового обеспечения которых
является целевая субсидия»</t>
  </si>
  <si>
    <t>Контрольная точка 1.5. «Предоставлен годовой отчет о достижении значений результатов предоставления субсидии»</t>
  </si>
  <si>
    <t>Контрольная точка 1.6. «Предоставлен годовой отчет о реализации плана мероприятий по достижению результатов предоставления субсидии»</t>
  </si>
  <si>
    <t>Контрольная точка 3.2. «Предоставлен отчет о расходах, источником финансового обеспечения которых
является целевая субсидия за первое полугодие»</t>
  </si>
  <si>
    <t>Контрольная точка 3.3. «Предоставлен отчет о достижении значений результатов предоставления субсидии за первое полугодие»</t>
  </si>
  <si>
    <t>Контрольная точка 3.4. «Предоставлен годовой отчет о расходах, источником финансового обеспечения которых
является целевая субсидия»</t>
  </si>
  <si>
    <t>Контрольная точка 3.5. «Предоставлен годовой отчет о достижении значений результатов предоставления субсидии»</t>
  </si>
  <si>
    <t>Контрольная точка 3.6. «Предоставлен годовой отчет о реализации плана мероприятий по достижению результатов предоставления субсидии»</t>
  </si>
  <si>
    <t xml:space="preserve">       Контрольная точка 4.1. «Утверждено государственное задание на оказание государственных услуг (выполнение работ) »</t>
  </si>
  <si>
    <t xml:space="preserve">       Контрольная точка 4.2. «Заключено соглашение о порядке и условиях предоставления субсидии на выполнение государственных услуг (выполнение работ)»</t>
  </si>
  <si>
    <t xml:space="preserve">       Контрольная точка 4.3. «Предоставлен предварительный годовой отчет о выполнении государственного задания»</t>
  </si>
  <si>
    <t xml:space="preserve">       Контрольная точка 4.4. «Предоставлен годовой отчет о выполнении соглашения о порядке и условиях предоставления субсидии на выполнение государственного задания на оказание госдарственных услуг (выполнение работ)»</t>
  </si>
  <si>
    <t>Обеспечение доступности диагностики, профилактики и лечения сердечно-сосудистых заболеваний</t>
  </si>
  <si>
    <t xml:space="preserve">Развитие информационного поля по профилактике употребления спиртных напитков, наркотических и психотропных веществ, табачных изделий, а также формирование у населения негативного отношения к различным формам зависимостей
</t>
  </si>
  <si>
    <t>Профилактика, предупреждение, в том числе посредством вакцинации и вакцинопрофилактики, выявление, лечение заболеваний и травм</t>
  </si>
  <si>
    <t>Реализация отдельных полномочий в области лекарственного обеспечения</t>
  </si>
  <si>
    <t>Совершенствование системы оказания экстренной и скорой медицинской помощи, в том числе санитарно-авиационной</t>
  </si>
  <si>
    <t>Обеспечение деятельности медицинский учреждений, связанных с обеспечением заготовки, хранения, переработки крови и ее компонентов, а также привлечением населения к донорству</t>
  </si>
  <si>
    <t>Обеспечение деятельности медицинских организаций,  связанных с проведением судебно-медицинской и судебно-психиатрической экспертизы</t>
  </si>
  <si>
    <t>Повышение качества оказания медицинской помощи населению</t>
  </si>
  <si>
    <t>Развитие системы оказания медицинской помощи матерям и детям</t>
  </si>
  <si>
    <t>Обновление материльно-технической базы и улучшение технического состояния зданий (объектов) медицинских учрежденией</t>
  </si>
  <si>
    <t>Предоставление социальной поддержки студентам, ординаторам, медицинским работникам</t>
  </si>
  <si>
    <t xml:space="preserve">Комплекс процессных мероприятий «Создание аккредитационно-симуляционного центра на базе ГООАУ ДПО «МОЦПК СЗ»
</t>
  </si>
  <si>
    <t xml:space="preserve">Совершенствование системы принятия управленческих решений при управлении сферой здравоохранения с применением современных информационных систем </t>
  </si>
  <si>
    <t>Ответственный исполнитель комплекса процессных мероприятий</t>
  </si>
  <si>
    <t>Ответственный исполнитель: Министерство здравоохранения Мурманской области</t>
  </si>
  <si>
    <t>1. Мероприятие (результат) «Осуществлено финансовое обеспечение затрат на внедрение, модернизацию и эксплуатацию информационных систем управления деятельностью медицинских учреждений», всего, в том числе:</t>
  </si>
  <si>
    <t>2. Мероприятие (результат) «Обеспечены техническая поддержка и функционирование государственной информационной системы в сфере здравоохранения Мурманской области», всего, в том числе:</t>
  </si>
  <si>
    <t>3. Мероприятие (результат) «Реализованы мероприятия по обеспечению постоянного защищенного подключения медицинских организаций к высокоскоростным защищенным каналам передачи данных, технической поддержки функционирования ЗСПД», всего, в том числе:</t>
  </si>
  <si>
    <t>4. Мероприятие (результат) «Реализованы мероприятия по развитию информационно-технологической инфраструктуры и информационных систем Министерства здравоохранения Мурманской области», всего, в том числе:</t>
  </si>
  <si>
    <t>5. Мероприятие (результат)  «Реализованы мероприятия по развитию информационно-технологической инфраструктуры учреждений системы здравоохранения» ,всего, в том числе:</t>
  </si>
  <si>
    <t>7. Мероприятие (результат) «Организована работа единого контакт центра по централизованной обработке всех входящих обращений медицинских организаций, подведомственных Министерству здравоохранения Мурманской области», всего, в том числе:</t>
  </si>
  <si>
    <t>Ответственный исполнитель (Ф.И.О., должность, наименование исполнительного органа Мурманской области)</t>
  </si>
  <si>
    <t xml:space="preserve">1. Мероприятие (результат) «Осуществлено финансовое обеспечение затрат на внедрение, модернизацию и эксплуатацию информационных систем управления деятельностью медицинских учреждений» </t>
  </si>
  <si>
    <t xml:space="preserve">2. Мероприятие (результат) «Обеспечены техническая поддержка и функционирование государственной информационной системы в сфере здравоохранения Мурманской области» </t>
  </si>
  <si>
    <t xml:space="preserve">3. Мероприятие (результат) «Реализованы мероприятия по обеспечению постоянного защищенного подключения медицинских организаций к высокоскоростным защищенным каналам передачи данных, технической поддержки функционирования ЗСПД» </t>
  </si>
  <si>
    <t xml:space="preserve">4. Мероприятие (результат) «Реализованы мероприятия по развитию информационно-технологической инфраструктуры и информационных систем Министерства здравоохранения Мурманской области» </t>
  </si>
  <si>
    <t xml:space="preserve">5. Мероприятие (результат) «Реализованы мероприятия по развитию информационно-технологической инфраструктуры учреждений системы здравоохранения» </t>
  </si>
  <si>
    <t xml:space="preserve">7. Мероприятие (результат) «Организована работа единого контакт центра по централизованной обработке всех входящих обращений медицинских организаций, подведомственных Министерству здравоохранения Мурманской области» </t>
  </si>
  <si>
    <t xml:space="preserve">6. Мероприятие (результат)  «Обеспечено финансирование выполнения государственного задания в части обеспечения поддержки принятия управленческих решений при управлении сферой здравоохранения с применением современных информационных систем» </t>
  </si>
  <si>
    <t>6. Мероприятие (результат) «Обеспечено финансирование выполнения государственного задания в части обеспечения поддержки принятия управленческих решений при управлении сферой здравоохранения с применением современных информационных систем» ,всего, в том числе:</t>
  </si>
  <si>
    <t>Мероприятие (результат) «Обеспечено финансирование выполнения государственного задания на базе ГООАУ ДПО «Мурманский областной центр повышения квалификации специалистов здравоохранения»</t>
  </si>
  <si>
    <t>1. Мероприятие (результат) «Обеспечено финансирование выполнения государственного задания на базе ГООАУ ДПО «Мурманский областной центр повышения квалификации специалистов здравоохранения»,всего, в том числе:</t>
  </si>
  <si>
    <t xml:space="preserve">1. «Обеспечено финансирование выполнения государственного задания на базе ГООАУ ДПО «Мурманский областной центр повышения квалификации специалистов здравоохранения» </t>
  </si>
  <si>
    <t>1. Мероприятие (результат) «Произведена ежемесячная выплата  25 %  к должностному окладу и компенсация расходов на оплату жилищно-коммунальных услуг отдельным категориям работников, работающих и проживающих в сельской местности или поселках городского типа на территории Мурманской области», всего, в том числе:</t>
  </si>
  <si>
    <t>2. Мероприятие (результат) «Предоставлены единовременные компенсационные выплаты медицинским работникам (врачам, фельдшерам) в  рамках реализации программ «Земский врач», «Земский фельдшер», всего, в том числе:</t>
  </si>
  <si>
    <t>3. Мероприятие (результат) «Осуществлено финансовое обеспечение затрат на компенсацию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бюджета, а также компенсация расходов на оплату стоимости проезда и провоза багажа при переезде лиц (работников), членов их семей, при заключении (расторжении) трудовых договоров (контрактов) с организациями, финансируемыми из областного бюджета», всего, в том числе:</t>
  </si>
  <si>
    <t xml:space="preserve">4. Мероприятие (результат) «Осуществлено финансовое обеспечение затрат на обучение сотрудников, работающии в центрах здоровья, кабинетах медицинской профилактики, Школах здоровья на циклах повышения квалификации по вопросам профилактики заболеваний», всего, в том числе:
</t>
  </si>
  <si>
    <t>5. Мероприятие (результат) «Осуществлено финансовое обеспечение затрат на осуществление материального обеспечения и социальной поддержки медицинских, социальных работников», всего, в том числе:</t>
  </si>
  <si>
    <t>6. Мероприятие (результат) «Осуществлено финансовое обеспечение затрат на возмещение расходов по содержанию общежития ГОБУЗ «Мурманская областная детская клиническая больница», всего, в том числе:</t>
  </si>
  <si>
    <t>7. Мероприятие (результат) «Осуществлено финансовое обеспечение затрат на реализацию мер социальной поддержки педагогических работников государственных областных учреждений Мурманской области» , всего, в том числе:</t>
  </si>
  <si>
    <t>8. Мероприятие (результат) «Предоставлены компенсационные выплаты в размере стоимости платных образовательных услуг по программе ординатуры», всего, в том числе:</t>
  </si>
  <si>
    <t>9. Мероприятие (результат) «Выплачена  стипендия, обучающимся в ординатуре, получившим высшее медицинское образование, заключившим договоры  о получении платных образовательных услуг  по программе ординатуры и о мерах социальной поддержки и трудоустройстве», всего, в том числе:</t>
  </si>
  <si>
    <t xml:space="preserve">10. Мероприятие (результат) «Выплачена стипендия студентам, получающим среднее медицинское или фармацевтическое образование, поступившим на обучение на условиях целевого приема и заключившим договор о целевом обучении», всего, в том числе: </t>
  </si>
  <si>
    <t>11. Мероприятие (результат) «Осуществлено финансовое обеспечение затрат на осуществление компенсационных выплат за аренду (найм) жилого помещения отдельным категориям медицинских работников», всего, в том числе:</t>
  </si>
  <si>
    <t>12. Мероприятие (результат) «Осуществлены компенсационные выплаты по оплате проезда от места обучения за пределами Мурманской области к месту прохождения практической подготовки в Мурманской области и обратно для студентов, получающих высшее медицинское или высшее фармацевтическое образование по целевому обучению», всего, в том числе:</t>
  </si>
  <si>
    <t>13. Мероприятие (результат) «Осуществлены компенсационные выплаты за аренду (найм) жилого помещения в месте прохождения практической подготовки в Мурманской области для студентов, получающих высшее медицинское или высшее фармацевтическое образование по целевому обучению», всего, в том числе:</t>
  </si>
  <si>
    <t>Контрольная точка 1.1. «Заключено соглашение о предоставлении из областного бюджета государственному областному автономному учреждению субсидии на организацию и проведение массовых мероприятий, акций, «круглых столов», конференций по вопросам профилактики неинфекционных заболеваний и формирования здорового образа жизни»</t>
  </si>
  <si>
    <t>Контрольная точка 1.2. «Предоставлен отчет о расходах, источником финансового обеспечения которых
является целевая субсидия за первый квартал</t>
  </si>
  <si>
    <t>Контрольная точка 1.3. «Предоставлен отчет о достижении значений результатов предоставления субсидии» за первый квартал</t>
  </si>
  <si>
    <t>Контрольная точка 1.4. «Предоставлен отчет о расходах, источником финансового обеспечения которых
является целевая субсидия за второй квартал</t>
  </si>
  <si>
    <t>Контрольная точка 1.5. «Предоставлен отчет о достижении значений результатов предоставления субсидии» за второй квартал</t>
  </si>
  <si>
    <t>Контрольная точка 1.6. «Предоставлен отчет о расходах, источником финансового обеспечения которых
является целевая субсидия за третий квартал</t>
  </si>
  <si>
    <t>Контрольная точка 1.7. «Предоставлен отчет о достижении значений результатов предоставления субсидии» за третий квартал</t>
  </si>
  <si>
    <t xml:space="preserve">Контрольная точка 1.8. «Предоставлен годовой отчет о расходах, источником финансового обеспечения которых
является целевая субсидия </t>
  </si>
  <si>
    <t xml:space="preserve">Контрольная точка 1.9. «Предоставлен годовой отчет о достижении значений результатов предоставления субсидии» </t>
  </si>
  <si>
    <t>Контрольная точка 2.1. «Заключено соглашение о предоставлении из областного бюджета государственному областному автономному учреждению субсидии на организацию и проведение массовых мероприятий, акций, «круглых столов», конференций по вопросам профилактики неинфекционных заболеваний и формирования здорового образа жизни»</t>
  </si>
  <si>
    <t>Контрольная точка 2.2. «Предоставлен отчет о расходах, источником финансового обеспечения которых
является целевая субсидия за первый квартал</t>
  </si>
  <si>
    <t>Контрольная точка 2.3. «Предоставлен отчет о достижении значений результатов предоставления субсидии» за первый квартал</t>
  </si>
  <si>
    <t>Контрольная точка 2.4. «Предоставлен отчет о расходах, источником финансового обеспечения которых
является целевая субсидия за второй квартал</t>
  </si>
  <si>
    <t>Контрольная точка 2.5. «Предоставлен отчет о достижении значений результатов предоставления субсидии» за второй квартал</t>
  </si>
  <si>
    <t>Контрольная точка 2.6. «Предоставлен отчет о расходах, источником финансового обеспечения которых
является целевая субсидия за третий квартал</t>
  </si>
  <si>
    <t>Контрольная точка 2.7. «Предоставлен отчет о достижении значений результатов предоставления субсидии» за третий квартал</t>
  </si>
  <si>
    <t xml:space="preserve">Контрольная точка 2.8. «Предоставлен годовой отчет о расходах, источником финансового обеспечения которых
является целевая субсидия </t>
  </si>
  <si>
    <t xml:space="preserve">Контрольная точка 2.9. «Предоставлен годовой отчет о достижении значений результатов предоставления субсидии» </t>
  </si>
  <si>
    <t>Контрольная точка 4.1. «Предоставлен отчет о выполнении мероприятий в рамках Государственной программы «Здравоохранения» в части средств ТФОМС Мурманской области за 6 месяцев</t>
  </si>
  <si>
    <t>Контрольная точка 4.2. «Предоставлен отчет о выполнении мероприятий в рамках Государственной программы «Здравоохранения» в части средств ТФОМС Мурманской области за 9 месяцев</t>
  </si>
  <si>
    <t>Контрольная точка 4.3. «Предоставлен отчет о выполнении мероприятий в рамках Государственной программы «Здравоохранения» в части средств ТФОМС Мурманской области за год</t>
  </si>
  <si>
    <t>Контрольная точка 1.1. «Заключено соглашение о предоставлении из областного бюджета государственным областным бюджетным и автономным учреждениям субсидии на иные цели»</t>
  </si>
  <si>
    <t>Контрольная точка 4.1.«Заключен контракт на закупку товаров, работ, услуг»</t>
  </si>
  <si>
    <t>Контрольная точка 4.2. «Приобретены товары (услуги)»</t>
  </si>
  <si>
    <t>Контрольная точка 2.1. «Заключено соглашение о предоставлении из областного бюджета государственному областному бюджетному (автономному) учреждению субсидии на иные цели»</t>
  </si>
  <si>
    <t xml:space="preserve">       Контрольная точка 3.2. «Заключено соглашение о порядке и условиях предоставления субсидии на выполнение государственных услуг (выполнение работ)»</t>
  </si>
  <si>
    <t xml:space="preserve">       Контрольная точка 3.4. «Предоставлен годовой отчет о выполнении соглашения о порядке и условиях предоставления субсидии на выполнение государственного задания на оказание государственных услуг (выполнение работ)»</t>
  </si>
  <si>
    <t>Контрольная точка 7.1. «Предоставлен отчет о выполнении мероприятий в рамках Государственной программы «Здравоохранения» в части средств ТФОМС Мурманской области за 6 месяцев</t>
  </si>
  <si>
    <t>Контрольная точка 7.2. «Предоставлен отчет о выполнении мероприятий в рамках Государственной программы «Здравоохранения» в части средств ТФОМС Мурманской области за 9 месяцев</t>
  </si>
  <si>
    <t>Контрольная точка 7.3. «Предоставлен отчет о выполнении мероприятий в рамках Государственной программы «Здравоохранения» в части средств ТФОМС Мурманской области за год</t>
  </si>
  <si>
    <t>1. Мероприятие (результат) «Произведена ежемесячная выплата  25 %  к должностному окладу и компенсация расходов на оплату жилищно-коммунальных услуг отдельным категориям работников, работающих и проживающих в сельской местности или поселках городского типа на территории Мурманской области»</t>
  </si>
  <si>
    <t>2. Мероприятие (результат) «Предоставлены единовременные компенсационные выплаты медицинским работникам (врачам, фельдшерам) в  рамках реализации программ «Земский врач», «Земский фельдшер»</t>
  </si>
  <si>
    <t>3. Мероприятие (результат) «Осуществлено финансовое обеспечение затрат на компенсацию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бюджета, а также компенсация расходов на оплату стоимости проезда и провоза багажа при переезде лиц (работников), членов их семей, при заключении (расторжении) трудовых договоров (контрактов) с организациями, финансируемыми из областного бюджета»</t>
  </si>
  <si>
    <t xml:space="preserve">4. Мероприятие (результат) «Осуществлено финансовое обеспечение затрат на обучение сотрудников, работающии в центрах здоровья, кабинетах медицинской профилактики, Школах здоровья на циклах повышения квалификации по вопросам профилактики заболеваний» </t>
  </si>
  <si>
    <t xml:space="preserve">5. Мероприятие (результат) «Осуществлено финансовое обеспечение затрат на осуществление материального обеспечения и социальной поддержки медицинских, социальных работников» </t>
  </si>
  <si>
    <t xml:space="preserve">1. Мероприятие (результат) «Осуществлены организационные мероприятия по обеспечению граждан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тканей» </t>
  </si>
  <si>
    <t xml:space="preserve">2. Мероприятие (результат) «Приобретены лекарственные препараты, медицинские изделия и специализированные продукты лечебного питания при амбулаторном лечении» </t>
  </si>
  <si>
    <t>1. Мероприятие (результат) «Осуществлено финансирование государственных областных бюджетных и автономных учреждений на приобретение лекарственных средств, расходного материала, диагностических средств, изделий медицинского назначения, средств индивидуальной защиты органов дыхания от инфекций, передаваемых воздушно-капельным путем»</t>
  </si>
  <si>
    <t xml:space="preserve">2. Мероприятие (результат) «Созданы и обновлены запасы  материальных ценностей мобилизационного и государственного резервов» </t>
  </si>
  <si>
    <t>Контрольная точка 2.1. «Заключен контракт на закупку товаров, работ, услуг»</t>
  </si>
  <si>
    <t>Контрольная точка 2.2. «Поставка товара»</t>
  </si>
  <si>
    <t>Контрольная точка 2.3. «Произведена оплата оказанных услуг по заключенным контрактам »</t>
  </si>
  <si>
    <t xml:space="preserve">3. Мероприятие (результат) «Приобретены лекарственные препараты, применяемые в условиях стационара, для лечения других редких заболеваний, за исключением орфанных заболеваний» </t>
  </si>
  <si>
    <t>Контрольная точка 3.1. «Заключен контракт на закупку товаров, работ, услуг»</t>
  </si>
  <si>
    <t>Контрольная точка 3.2. «Поставка товара»</t>
  </si>
  <si>
    <t>Контрольная точка 3.3. «Произведена оплата оказанных услуг по заключенным контрактам »</t>
  </si>
  <si>
    <t xml:space="preserve">5. Мероприятие (результат) «Приобретено оборудование, изделия, мебель и автотранспорт для обеспечения деятельности медицинских организаций, оказывающих паллиативную медицинскую помощь» </t>
  </si>
  <si>
    <t>Контрольная точка 5.1. «Заключен контракт на закупку товаров, работ, услуг»</t>
  </si>
  <si>
    <t>Контрольная точка 5.2. «Поставка товара»</t>
  </si>
  <si>
    <t>Контрольная точка 5.3. «Произведена оплата оказанных услуг по заключенным контрактам »</t>
  </si>
  <si>
    <t xml:space="preserve">6. Мероприятие (результат) «Приобретены лекарственные препараты, в том числе для обезболивания, пациентов, получающих паллиативную медицинскую помощь» </t>
  </si>
  <si>
    <t xml:space="preserve">       Контрольная точка 7.1. «Утверждено государственное задание на оказание государственных услуг (выполнение работ) »</t>
  </si>
  <si>
    <t xml:space="preserve">       Контрольная точка 7.2. «Заключено соглашение о порядке и условиях предоставления субсидии на выполнение государственных услуг (выполнение работ) »</t>
  </si>
  <si>
    <t xml:space="preserve">       Контрольная точка 7.3. «Предоставлен предварительный годовой отчет о выполнении государственного задания»</t>
  </si>
  <si>
    <t xml:space="preserve">       Контрольная точка 7.4. «Предоставлен годовой отчет о выполнении соглашения о порядке и условиях предоставления субсидии на выполнение государственного задания на оказание госдарственных услуг (выполнение работ)»</t>
  </si>
  <si>
    <t xml:space="preserve">8. Мероприятие (результат) «Оказана специализированная медицинская помощь (за исключением высокотехнологичной медицинской помощи), включенная в базовую и сверхбазовую программу обязательного медицинского страхования» </t>
  </si>
  <si>
    <t>Контрольная точка 8.1. «Предоставлен отчет о выполнении мероприятий в рамках Государственной программы «Здравоохранения» в части средств ТФОМС Мурманской области за 6 месяцев</t>
  </si>
  <si>
    <t>Контрольная точка 8.2. «Предоставлен отчет о выполнении мероприятий в рамках Государственной программы «Здравоохранения» в части средств ТФОМС Мурманской области за 9 месяцев</t>
  </si>
  <si>
    <t>Контрольная точка 8.3. «Предоставлен отчет о выполнении мероприятий в рамках Государственной программы «Здравоохранения» в части средств ТФОМС Мурманской области за год</t>
  </si>
  <si>
    <t xml:space="preserve">1. Мероприятие (результат) «Осуществлено финансовое обеспечение затрат на оплату медицинских услуг по оказанию  специализированной, в том числе высокотехнологичной, медицинской помощи в медицинских организациях, расположенных за пределами региона, в том числе по пересадке донорских органов» </t>
  </si>
  <si>
    <t xml:space="preserve">3. Мероприятие (результат) «Оказана высокотехнологичная медицинская помощь, включенная в базовую программу обязательного медицинского страхования» </t>
  </si>
  <si>
    <t xml:space="preserve">1. Мероприятие (результат) «Осуществлено финансовое обеспечение затрат на транспортировку в медицинские организации Мурманской области отдельных категорий граждан» </t>
  </si>
  <si>
    <t xml:space="preserve">3. Мероприятие (результат) «Осуществлена скорая медицинская помощь, включенная в базовую и сверхбазовую программу обязательного медицинского страхования» </t>
  </si>
  <si>
    <t>Контрольная точка 3.1. «Реализовано мероприятие в первом полугодии»</t>
  </si>
  <si>
    <t>Контрольная точка 3.2. «Предоставлен отчет о выполнении мероприятий в рамках Государственной программы «Здравоохранения» в части средств ТФОМС Мурманской области за 6 месяцев</t>
  </si>
  <si>
    <t>Контрольная точка 3.3. «Реализовано мероприятие за 9 месяцев»</t>
  </si>
  <si>
    <t>Контрольная точка 3.4. «Предоставлен отчет о выполнении мероприятий в рамках Государственной программы «Здравоохранения» в части средств ТФОМС Мурманской области за 9 месяцев</t>
  </si>
  <si>
    <t>Контрольная точка 3.5. «Реализовано мероприятие за год»</t>
  </si>
  <si>
    <t>Контрольная точка 3.6. «Предоставлен отчет о выполнении мероприятий в рамках Государственной программы «Здравоохранения» в части средств ТФОМС Мурманской области за год</t>
  </si>
  <si>
    <t xml:space="preserve">6. Мероприятие (результат) «Осуществлено финансовое обеспечение затрат на возмещение расходов по содержанию общежития ГОБУЗ «Мурманская областная детская клиническая больница» </t>
  </si>
  <si>
    <t>7. Мероприятие (результат) «Осуществлено финансовое обеспечение затрат на реализацию мер социальной поддержки педагогических работников государственных областных учреждений Мурманской области»</t>
  </si>
  <si>
    <t>8. Мероприятие (результат) «Предоставлены компенсационные выплаты в размере стоимости платных образовательных услуг по программе ординатуры»</t>
  </si>
  <si>
    <t>Контрольная точка 2.2. «Реализовано мероприятие за год»</t>
  </si>
  <si>
    <t>Контрольная точка 8.2. «Реализовано мероприятие за год»</t>
  </si>
  <si>
    <t>9. Мероприятие (результат) «Выплачена  стипендия, обучающимся в ординатуре, получившим высшее медицинское образование, заключившим договоры  о получении платных образовательных услуг  по программе ординатуры и о мерах социальной поддержки и трудоустройстве»</t>
  </si>
  <si>
    <t>Контрольная точка 9.2. «Реализовано мероприятие за год»</t>
  </si>
  <si>
    <t>10. Мероприятие (результат) «Выплачена стипендия студентам, получающим среднее медицинское или фармацевтическое образование, поступившим на обучение на условиях целевого приема и заключившим договор о целевом обучении»</t>
  </si>
  <si>
    <t>Контрольная точка 10.2. «Реализовано мероприятие за год»</t>
  </si>
  <si>
    <t>11. Мероприятие (результат) «Осуществлено финансовое обеспечение затрат на осуществление компенсационных выплат за аренду (найм) жилого помещения отдельным категориям медицинских работников»</t>
  </si>
  <si>
    <t>ЦС</t>
  </si>
  <si>
    <t>12. Мероприятие (результат) «Осуществлены компенсационные выплаты по оплате проезда от места обучения за пределами Мурманской области к месту прохождения практической подготовки в Мурманской области и обратно для студентов, получающих высшее медицинское или высшее фармацевтическое образование по целевому обучению»</t>
  </si>
  <si>
    <t>Контрольная точка 12.2. «Реализовано мероприятие за год»</t>
  </si>
  <si>
    <t>13. Мероприятие (результат) «Осуществлены компенсационные выплаты за аренду (найм) жилого помещения в месте прохождения практической подготовки в Мурманской области для студентов, получающих высшее медицинское или высшее фармацевтическое образование по целевому обучению»</t>
  </si>
  <si>
    <t>Контрольная точка 13.2. «Реализовано мероприятие за год»</t>
  </si>
  <si>
    <t>14. Мероприятие (результат) «Предоставлены поэтапные денежные выплаты врачам-специалистам, трудоустроившимся в медицинские организации, подведомственные Министерству здравоохранения Мурманской области»</t>
  </si>
  <si>
    <t>Контрольная точка 14.2. «Реализовано мероприятие за год»</t>
  </si>
  <si>
    <t>Мероприятие (результат) «Приобретены автобусы, легковые, грузовые автомобили и специальная техника»</t>
  </si>
  <si>
    <t>Мероприятие (результат) «Приведены объекты здравоохранения в соответствие с требованиями, установленными нормативными правовыми актами, в целях обеспечения медицинской деятельности»</t>
  </si>
  <si>
    <t>Мероприятие (результат) «Обеспечено финансирование выполнения государственного задания на проведение пренатальной (дородовой) диагностики нарушений развития ребенка у беременных женщин, неонатального скрининга»</t>
  </si>
  <si>
    <t>1. Мероприятие (результат) «Обеспечено финансирование выполнения государственного задания на проведение пренатальной (дородовой) диагностики нарушений развития ребенка у беременных женщин, неонатального скрининга», всего, в том числе:</t>
  </si>
  <si>
    <t>1. Мероприятие (результат) «Обеспечено финансирование выполнения государственного задания на проведение пренатальной (дородовой) диагностики нарушений развития ребенка у беременных женщин, неонатального скрининга»</t>
  </si>
  <si>
    <t xml:space="preserve">1. Мероприятие (результат) «Осуществлено финансовое обеспечение затрат на приобретение методических материалов и средств наглядной агитации, сувенирной продукции и значков с логотипом о донорстве» </t>
  </si>
  <si>
    <t xml:space="preserve">2. Мероприятие (результат) «Доноры обеспечены бесплатным питанием с учетом замены бесплатного питания денежной компенсацией и сдачи крови и ее компонентов за плату» </t>
  </si>
  <si>
    <t xml:space="preserve">3. Мероприятие (результат) «Мероприятие (результат) «Осуществлено финансовое обеспечение затрат на приобретение расходного материала, диагностических средств и изделий медицинского назначения для  ГОБУЗ «Мурманская областная станция переливания крови» </t>
  </si>
  <si>
    <t xml:space="preserve">4. Мероприятие (результат) «Обеспечено финансирование выполнения государственного задания на реализацию мероприятий по привлечению населения к донорству, а также  обеспечению заготовки, хранению и переработки крови и ее компонентов» </t>
  </si>
  <si>
    <t xml:space="preserve">       Контрольная точка 2.1. «Утверждено государственное задание на оказание государственных услуг (выполнение работ)»</t>
  </si>
  <si>
    <t xml:space="preserve">       Контрольная точка 2.2. «Заключено соглашение о порядке и условиях предоставления субсидии на выполнение государственных услуг (выполнение работ)»</t>
  </si>
  <si>
    <t xml:space="preserve">3. Мероприятие (результат) «Проведено экстракорпоральное оплодотворение семьям по медицинским показаниям в рамках базовой программы обязательного медицинского страхования» </t>
  </si>
  <si>
    <t>2. Мероприятие (результат) «Реализована программа «Витаминизация» для населения Мурманской области», всего, в том числе:</t>
  </si>
  <si>
    <t>4. Мероприятие (результат) «Обеспечено функционирование Центров здоровья в медицинских организациях области», всего, в том числе:</t>
  </si>
  <si>
    <t>1. Мероприятие (результат) «Организованы и проведены массовые мероприятия, акции, «круглых столов», конференций по вопросам профилактики неинфекционных заболеваний и формирования здорового образа жизни», всего, в том числе:</t>
  </si>
  <si>
    <t>3. Мероприятие (результат) «Осуществлено функционирование Школ здоровья в медицинских организациях области», всего, в том числе:</t>
  </si>
  <si>
    <t>2. Мероприятие (результат) «Реализована программа «Витаминизация» для населения Мурманской области»</t>
  </si>
  <si>
    <t xml:space="preserve">3. Мероприятие (результат) «Осуществлено функционирование Школ здоровья в медицинских организациях области» </t>
  </si>
  <si>
    <t xml:space="preserve">4. Мероприятие (результат) «Обеспечено функционирование Центров здоровья в медицинских организациях области» </t>
  </si>
  <si>
    <t xml:space="preserve">  -</t>
  </si>
  <si>
    <t>Минздрав МО</t>
  </si>
  <si>
    <t>МиРегМО</t>
  </si>
  <si>
    <t>Соисполнитель: Министерство региональной безопасности Мурманской области</t>
  </si>
  <si>
    <t>2. Мероприятие (результат) «Обеспечена деятельность антинаркотической комиссии Мурманской области,  а также проведен мониторинг наркоситуации», всего, в том числе:</t>
  </si>
  <si>
    <t>Соисполнитель: Комитет молодежной политики по Мурманской области</t>
  </si>
  <si>
    <t>4. Мероприятие (результат) «Организованы и проведены акции, фестивали, конкурсы и другие мероприятия по пропаганде здорового образа жизни, вреда наркомании, алкоголизма, токсикомании и табакокурения», всего, в том числе:</t>
  </si>
  <si>
    <t>Мероприятие (результат) «Организованы и проведены массовые мероприятия, акции, «круглых столов», конференций по вопросам профилактики неинфекционных заболеваний и формирования здорового образа жизни»</t>
  </si>
  <si>
    <t>1. Мероприятие (результат) «Организованы и проведены массовые мероприятия, акции, «круглых столов», конференций по вопросам профилактики неинфекционных заболеваний и формирования здорового образа жизни»</t>
  </si>
  <si>
    <t>Мероприятие (результат) «Произведено (приобретено), выпущены материалы по профилактике наркомании,  алкоголизма, токсикомании и   табакокурения, пропаганде здорового образа жизни (брошюры, буклеты, плакаты, профилактические ролики и т.п.)»</t>
  </si>
  <si>
    <t>1. Мероприятие (результат) «Произведено (приобретено), выпущены материалы по профилактике наркомании,  алкоголизма, токсикомании и   табакокурения, пропаганде здорового образа жизни (брошюры, буклеты, плакаты, профилактические ролики и т.п.)», всего, в том числе:</t>
  </si>
  <si>
    <t>Мероприятие (результат) «Обеспечено финансирование выполнения государственного задания по оказанию первичной медико-санитарной помощи»</t>
  </si>
  <si>
    <t>1. Мероприятие (результат) «Обеспечено содержание жилых помещений фельдшерско-акушерских пунктов», всего, в том числе:</t>
  </si>
  <si>
    <t>2. Мероприятие (результат) «Приобретены иммунобиологические медицинские препараты для проведения вакцинации  и диагностических исследований, оборудование для хранения вакцин», всего, в том числе:</t>
  </si>
  <si>
    <t>3. Мероприятие (результат) «Обеспечено финансирование выполнения государственного задания по оказанию первичной медико-санитарной помощи», всего, в том числе:</t>
  </si>
  <si>
    <t>4. Мероприятие (результат) «Организована работа Регионального центра организации первичной медико-санитарной помощи Мурманской области», всего, в том числе:</t>
  </si>
  <si>
    <t>1.Мероприятие (результат) «Обеспечено содержание жилых помещений фельдшерско-акушерских пунктов»</t>
  </si>
  <si>
    <t xml:space="preserve">2. Мероприятие (результат) «Приобретены иммунобиологические медицинские препараты для проведения вакцинации  и диагностических исследований, оборудования для хранения вакцин» </t>
  </si>
  <si>
    <t>3. Мероприятие (результат) Обеспечено финансирование выполнения государственного задания по оказанию первичной медико-санитарной помощи»</t>
  </si>
  <si>
    <t xml:space="preserve">       Контрольная точка 3.1. «Утверждено государственное задание на оказание государственных услуг (выполнение работ)»</t>
  </si>
  <si>
    <t>4. Мероприятие (результат) «Организована работа Регионального центра организации первичной медико-санитарной помощи Мурманской области»</t>
  </si>
  <si>
    <t>Контрольная точка 4.1. «Заключено соглашение о предоставлении из областного бюджета государственному областному автономному учреждению субсидии на иные цели»</t>
  </si>
  <si>
    <t>Мероприятие (результат) «Обеспечено финансирование выполнения государственного задания  в части обеспечения жителей Мурманской области  необходимыми лекарственными препаратами, медицинскими изделиями и специализированными продуктами лечебного питания при амбулаторном лечении»</t>
  </si>
  <si>
    <t>1. Мероприятие (результат) «Осуществлены организационные мероприятия по обеспечению граждан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тканей», всего, в том числе:</t>
  </si>
  <si>
    <t>2. Мероприятие (результат) «Приобретены лекарственные препараты, медицинские изделия и специализированные продукты лечебного питания при амбулаторном лечении», всего, в том числе:</t>
  </si>
  <si>
    <t>3. Мероприятие (результат) «Обеспечено финансирование выполнения государственного задания  в части обеспечения жителей Мурманской области  необходимыми лекарственными препаратами, медицинскими изделиями и специализированными продуктами лечебного питания при амбулаторном лечении», всего, в том числе:</t>
  </si>
  <si>
    <t>Контрольная точка 1.1 «Закупка включена в план»</t>
  </si>
  <si>
    <t>План-график</t>
  </si>
  <si>
    <t>Контрольная точка 1.2. «Заключен контракт»</t>
  </si>
  <si>
    <t>Реестр закупок</t>
  </si>
  <si>
    <t>Контрольная точка 1.3. «Внесены сведения в реестр закупок»</t>
  </si>
  <si>
    <t>Контрольная точка 1.4. «Оказаны услуги по заключенным контрактам»</t>
  </si>
  <si>
    <t>Контрольная точка 1.5. «Произведена оплата оказанных услуг по заключенным контрактам »</t>
  </si>
  <si>
    <t>Контрольная точка 1.6. «Обеспечены лекарственными препаратами по рецептам отдельные категории граждан»</t>
  </si>
  <si>
    <t>01.04.2025
01.04.2026
01.04.2027
01.04.2028
01.04.2029
01.04.2030</t>
  </si>
  <si>
    <t>05.08.2025
05.08.2026
05.08.2027
05.08.2028
05.08.2029
05.08.2030</t>
  </si>
  <si>
    <t>Контрольная точка 2.1 «Закупка включена в план»</t>
  </si>
  <si>
    <t>Контрольная точка 2.2. «Заключен контракт»</t>
  </si>
  <si>
    <t>Контрольная точка 2.3. «Внесены сведения в реестр закупок»</t>
  </si>
  <si>
    <t>Контрольная точка 2.4. «Приобретены товары (услуги по заключенным контрактам)»</t>
  </si>
  <si>
    <t>Контрольная точка 2.5. «Произведена оплата поставленных товаров по заключенным контрактам »</t>
  </si>
  <si>
    <t>Контрольная точка 2.6. «Обеспечены лекарственными препаратами по рецептам отдельные категории граждан»</t>
  </si>
  <si>
    <t xml:space="preserve">3. Мероприятие (результат) «Обеспечено финансирование выполнения государственного задания  в части обеспечения жителей Мурманской области  необходимыми лекарственными препаратами, медицинскими изделиями и специализированными продуктами лечебного питания при амбулаторном лечении» </t>
  </si>
  <si>
    <t>Мероприятие (результат) «Обеспечено финансирование выполнения государственного задания по оказанию специализированной медицинской помощи, паллиативной помощи»</t>
  </si>
  <si>
    <t>1. Мероприятие (результат) «Осуществлено финансирование государственных областных бюджетных и автономных учреждений на приобретение лекарственных средств, расходного материала, диагностических средств, изделий медицинского назначения, средств индивидуальной защиты органов дыхания от инфекций, передаваемых воздушно-капельным путем», всего, в том числе:</t>
  </si>
  <si>
    <t>2. Мероприятие (результат) «Созданы и обновлены запасы материальных ценностей мобилизационного и государственного резервов», всего, в том числе:</t>
  </si>
  <si>
    <t>3. Мероприятие (результат) «Приобретены лекарственные препараты, применяемые в условиях стационара, для лечения других редких заболеваний, за исключением орфанных заболеваний», всего, в том числе:</t>
  </si>
  <si>
    <t>5. Мероприятие (результат) «Приобретено оборудование, изделия, мебель и автотранспорт для обеспечения деятельности медицинских организаций, оказывающих паллиативную медицинскую помощь», всего, в том числе:</t>
  </si>
  <si>
    <t>6. Мероприятие (результат) «Приобретены лекарственные препараты, в том числе для обезболивания, пациентов, получающих паллиативную медицинскую помощь», всего, в том числе:</t>
  </si>
  <si>
    <t>7. Мероприятие (результат) «Обеспечено финансирование выполнения государственного задания по оказанию специализированной медицинской помощи, паллиативной помощи», всего, в том числе:</t>
  </si>
  <si>
    <t>8. Мероприятие (результат) «Оказана специализированная медицинская помощь (за исключением высокотехнологичной медицинской помощи), включенная в базовую и сверхбазовую программу обязательного медицинского страхования», всего, в том числе:</t>
  </si>
  <si>
    <t>1. Задача комплекса процессных мероприятий «Профилактика, предупреждение, в том числе посредством вакцинации и вакцинопрофилактики, выявление, лечение заболеваний и травм»</t>
  </si>
  <si>
    <t>1. Задача комплекса процессных мероприятий «Совершенствование оказания специализированной медицинской помощи, паллиативной помощи»</t>
  </si>
  <si>
    <t>Контрольная точка 1.5. «Предоставлен отчет о расходах, источником финансового обеспечения которых
является субсидия на иные цели»</t>
  </si>
  <si>
    <t>Контрольная точка 1.6. «Предоставлен отчет о достижении значений результатов предоставления субсидии на иные цели»</t>
  </si>
  <si>
    <t>Министерство здравоохранения Мурманской области (Панычев Дмитрий Вячеславович)</t>
  </si>
  <si>
    <t xml:space="preserve">Задача комплекса процессных мероприятий «Обеспечение деятельности и выполнение функций Министерства здравоохранения Мурманской области, а также подведомственных учреждений, своевременное перечисление в полном объеме страховых взносов на обязательное медицинское страхование неработающего населения, своевременное перечисление в полном объеме дополнительных видов  и условий оказания медицинской  помощи, не установленных базовой программой ОМС» </t>
  </si>
  <si>
    <t xml:space="preserve">Министерство строительства Мурманской области (Грачиков Алексей Николаевич)
Министерство региональной безопасности Мурманской области (Долгов Артем Николаевич)
Комитет молодежной политики Мурманской области (Чернышева Мария Сергеевна)
</t>
  </si>
  <si>
    <t>Мероприятие (результат) «Созданы и обновлены запасы  материальных ценностей мобилизационного и государственного резервов»</t>
  </si>
  <si>
    <t>Мероприятие (результат) «Приобретено оборудование, изделия, мебель и автотранспорт для обеспечения деятельности медицинских организаций, оказывающих паллиативную медицинскую помощь»</t>
  </si>
  <si>
    <t xml:space="preserve">01.05.2025       01.05.2026
01.05.2027
01.05.2028
01.05.2029
01.05.2030
</t>
  </si>
  <si>
    <t xml:space="preserve">25.05.2025       25.05.2026
25.05.2027
25.05.2028
25.05.2029
25.05.2030
</t>
  </si>
  <si>
    <t xml:space="preserve">05.06.2025       05.06.2026
05.06.2027
05.06.2028
05.06.2029
05.06.2030
</t>
  </si>
  <si>
    <t>Мероприятие (результат) «Осуществлено финансовое обеспечение затрат на оплату медицинских услуг по оказанию  специализированной, в том числе высокотехнологичной, медицинской помощи в медицинских организациях, расположенных за пределами региона, в том числе по пересадке донорских органов»</t>
  </si>
  <si>
    <t>1. Мероприятие (результат) «Осуществлено финансовое обеспечение затрат на оплату медицинских услуг по оказанию  специализированной, в том числе высокотехнологичной, медицинской помощи в медицинских организациях, расположенных за пределами региона, в том числе по пересадке донорских органов», всего, в том числе:</t>
  </si>
  <si>
    <t>3. Мероприятие (результат) «Оказана высокотехнологичная медицинская помощь, включенная в базовую программу обязательного медицинского страхования», всего, в том числе:</t>
  </si>
  <si>
    <t>1. Задача комплекса процессных мероприятий «Совершенствование системы оказания специализированной, в том числе высокотехнологичной, медицинской помощи»</t>
  </si>
  <si>
    <t>Мероприятие (результат) «Обеспечено финансирование выполнения государственного задания на оказание экстренной и скорой медицинской помощи, в том числе санитарно-авиационной»</t>
  </si>
  <si>
    <t>1. Мероприятие (результат) «Осуществлено финансовое обеспечение затрат на транспортировку в медицинские организации Мурманской области отдельных категорий граждан»,  всего, в том числе:</t>
  </si>
  <si>
    <t>2. Мероприятие (результат) «Обеспечено финансирование выполнения государственного задания на оказание экстренной и скорой медицинской помощи, в том числе санитарно-авиационной», всего, в том числе:</t>
  </si>
  <si>
    <t>3. Мероприятие (результат) «Осуществлена скорая медицинская помощь, включенная в базовую и сверхбазовую программу обязательного медицинского страхования», всего, в том числе:</t>
  </si>
  <si>
    <t>1. Задача комплекса процессных мероприятий «Совершенствование системы оказания экстренной и скорой медицинской помощи, в том числе санитарно-авиационной»</t>
  </si>
  <si>
    <t xml:space="preserve">2. Мероприятие (результат) «Обеспечено финансирование выполнения государственного задания на оказание экстренной и скорой медицинской помощи, в том числе санитарно-авиационной» </t>
  </si>
  <si>
    <t xml:space="preserve">3. Перечень мероприятий (результатов) комплекса процессных мероприятий </t>
  </si>
  <si>
    <t>Мероприятие (результат) «Осуществлено финансовое обеспечение затрат на приобретение методических материалов и средств наглядной агитации, сувенирной продукции и значков с логотипом о донорстве»</t>
  </si>
  <si>
    <t>Мероприятие (результат) «Доноры обеспечены бесплатным питанием с учетом замены бесплатного питания денежной компенсацией и сдачи крови и ее компонентов за плату»</t>
  </si>
  <si>
    <t>Мероприятие (результат) «Осуществлено финансовое обеспечение затрат на приобретение расходного материала, диагностических средств и изделий медицинского назначения для  ГОБУЗ «Мурманская областная станция переливания крови»</t>
  </si>
  <si>
    <t>Мероприятие (результат) «Обеспечено финансирование выполнения государственного задания на реализацию мероприятий по привлечению населения к донорству, а также  обеспечению заготовки, хранению и переработки крови и ее компонентов»</t>
  </si>
  <si>
    <t>1. Мероприятие (результат) «Осуществлено финансовое обеспечение затрат на приобретение методических материалов и средств наглядной агитации, сувенирной продукции и значков с логотипом о донорстве»,  всего, в том числе:</t>
  </si>
  <si>
    <t>2. Мероприятие (результат) «Доноры обеспечены бесплатным питанием с учетом замены бесплатного питания денежной компенсацией и сдачи крови и ее компонентов за плату», всего, в том числе:</t>
  </si>
  <si>
    <t>3. Мероприятие (результат) «Осуществлено финансовое обеспечение затрат на приобретение расходного материала, диагностических средств и изделий медицинского назначения для  ГОБУЗ «Мурманская областная станция переливания крови», всего, в том числе:</t>
  </si>
  <si>
    <t>4. Мероприятие (результат) «Обеспечено финансирование выполнения государственного задания на реализацию мероприятий по привлечению населения к донорству, а также  обеспечению заготовки, хранению и переработки крови и ее компонентов», всего, в том числе:</t>
  </si>
  <si>
    <t>1. Задача комплекса процессных мероприятий «Обеспечение деятельности медицинский учреждений, связанных с обеспечением заготовки, хранения, переработки крови и ее компонентов, а также привлечением населения к донорству»</t>
  </si>
  <si>
    <t>Мероприятие (результат) «Обеспечено финансирование выполнения государственного задания на  проведение судебно-медицинской и судебно-психиатрической экспертизы»</t>
  </si>
  <si>
    <t>1. Мероприятие (результат) «Обеспечено финансирование выполнения государственного задания на  проведение судебно-медицинской и судебно-психиатрической экспертизы», всего, в том числе:</t>
  </si>
  <si>
    <t xml:space="preserve">1. Мероприятие (результат) «Обеспечено финансирование выполнения государственного задания на  проведение судебно-медицинской и судебно-психиатрической экспертизы» </t>
  </si>
  <si>
    <t>Мероприятие (результат) «Обеспечено финансирование выполнения государственного задания на проведение мероприятий, направленных на улучшение качества медицинской помощи, в том числе выполнение научно-исследовательской работы  по оценке системы здравоохранения Мурманской области и разработке рекомендаций по повышению ее эффективности»</t>
  </si>
  <si>
    <t>1. Мероприятие (результат) «Обеспечено финансирование выполнения государственного задания на проведение мероприятий, направленных на улучшение качества медицинской помощи, в том числе выполнение научно-исследовательской работы  по оценке системы здравоохранения Мурманской области и разработке рекомендаций по повышению ее эффективности», всего, в том числе:</t>
  </si>
  <si>
    <t>1. Задача комплекса процессных мероприятий «Повышение качества оказания медицинской помощи населению»</t>
  </si>
  <si>
    <t xml:space="preserve">1. Мероприятие (результат) «Обеспечено финансирование выполнения государственного задания на проведение мероприятий, направленных на улучшение качества медицинской помощи, в том числе выполнение научно-исследовательской работы  по оценке системы здравоохранения Мурманской области и разработке рекомендаций по повышению ее эффективности» </t>
  </si>
  <si>
    <t>Мероприятие (результат) «Осуществлено финансовое обеспечение затрат на проведение массового обследования новорожденных на врожденные и (или) наследственные заболевания (расширенный неонатальный скрининг)»</t>
  </si>
  <si>
    <t xml:space="preserve"> Мероприятие (результат) «Обеспечено финансирование выполнения государственного задания на проведение пренатальной (дородовой) диагностики нарушений развития ребенка у беременных женщин, неонатального скрининга»</t>
  </si>
  <si>
    <t>1. Мероприятие (результат) «Осуществлено финансовое обеспечение затрат на проведение массового обследования новорожденных на врожденные и (или) наследственные заболевания (расширенный неонатальный скрининг)», всего, в том числе:</t>
  </si>
  <si>
    <t>2. Мероприятие (результат) «Обеспечено финансирование выполнения государственного задания на проведение пренатальной (дородовой) диагностики нарушений развития ребенка у беременных женщин, неонатального скрининга», всего, в том числе:</t>
  </si>
  <si>
    <t>3. Мероприятие (результат) «Проведено экстракорпоральное оплодотворение семьям по медицинским показаниям в рамках базовой программы обязательного медицинского страхования», всего, в том числе:</t>
  </si>
  <si>
    <t>1. Задача комплекса процессных мероприятий «Создание системы раннего выявления и коррекции нарушений развития ребенка»</t>
  </si>
  <si>
    <t xml:space="preserve">1. Мероприятие (результат) «Осуществлено финансовое обеспечение затрат на проведение массового обследования новорожденных на врожденные и (или) наследственные заболевания (расширенный неонатальный скрининг)» </t>
  </si>
  <si>
    <t xml:space="preserve">2. Мероприятие (результат) «Обеспечено финансирование выполнения государственного задания на проведение пренатальной (дородовой) диагностики нарушений развития ребенка у беременных женщин, неонатального скрининга» </t>
  </si>
  <si>
    <t xml:space="preserve">Иной региональный проект «Строительство и реконструкция зданий учреждений здравоохранения»
(Грачиков Алексей Николаевич - министр строительства Мурманской области)
</t>
  </si>
  <si>
    <t xml:space="preserve">Иной региональный проект «Капитальные ремонты учреждений, подведомственных Министерству здравоохранения Мурманской области»
(Грачиков Алексей Николаевич - министр строительства Мурманской области)
</t>
  </si>
  <si>
    <t>Ранняя диагностика заболеваний, укрепление здоровья населения, а также повышение качества и доступности медицинской помощи</t>
  </si>
  <si>
    <t xml:space="preserve">Раннее выявление и лечение заболевания в целях предупреждения осложнений, в том числе приводящих к инвалидности
</t>
  </si>
  <si>
    <t>Предупреждение распространения вируса гепатита С на территории региона путём достижения постоянного снижения числа новых случаев заболевания среди населения и снижения смертности от заболеваний, ассоциированных с хроническим гепатитом С</t>
  </si>
  <si>
    <t>Обеспечение доступности оказания медицинской помощи по медицинской реабилитации и повышение информированности граждан о её возможностях</t>
  </si>
  <si>
    <t>Совершенствование оказания медицинской помощи матери и ребенку</t>
  </si>
  <si>
    <t>Оснащены (дооснащены и (или) переоснащены) медицинскими изделиями перинатальные центры и родильные дома (отделения)</t>
  </si>
  <si>
    <t>1. Мероприятие (результат) «Реализованы государственные функции Министерства здравоохранения Мурманской области в сфере охраны здоровья», всего, в том числе:</t>
  </si>
  <si>
    <t>2. Мероприятие (результат) «Обеспечена текущая деятельность подведомственных учреждений в части финансового обеспечения расходов учреждений, осуществляющих деятельность в системе ОМС, на выплату районного коэффициента к заработной плате», всего, в том числе:</t>
  </si>
  <si>
    <t>3. Мероприятие (результат) «Обеспечена текущая деятельность подведомственных учреждений в части финансового обеспечение расходов медицинских организаций, осуществляющих деятельность в системе ОМС, связанных с продолжительностью работы в районах Крайнего Севера», всего, в том числе:</t>
  </si>
  <si>
    <t>4. Мероприятие (результат) «Обеспечена текущая деятельность подведомственных учреждений в части уплаты налогов, взносов, сборов и иных платежей в учреждениях, финансируемых за счет средств ОМС», всего, в том числе:</t>
  </si>
  <si>
    <t>5. Мероприятие (результат) «Обеспечена текущая деятельность подведомственных учреждений в части финансового обеспечения компенсационных выплат в размере 25 процентов оклада (должностного оклада) отдельным категориям работников медицинских организаций, оказывающим медицинскую помощь (участвующим в оказании, обеспечивающим оказание медицинской помощи) по диагностике и лечению новой коронавирусной инфекции», всего, в том числе:</t>
  </si>
  <si>
    <t>6. Мероприятие (результат) «Реализованы государственные функции Министерства здравоохранения Мурманской области в сфере охраны здоровья в части проведения сбора и обобщения информации о качестве условий оказания услуг медицинскими организациями в рамках независимой оценки качества условий оказания услуг», всего, в том числе:</t>
  </si>
  <si>
    <t>7.Мероприятие (результат) «Обеспечена текущая деятельность подведомственных учреждений в части дополнительного финансового обеспечения деятельности ГОБУЗ МЦ «Белая Роза» за счет средств областного бюджета», всего, в том числе:</t>
  </si>
  <si>
    <t>8. Мероприятие (результат) «Обеспечена текущая деятельность подведомственных учреждений в части осуществления специальных социальных выплат отдельным категориям медицинских работников медицинских организаций, подведомственных Министерству здравоохранения Мурманской области, обеспечивающих реализацию территориальной программы государственных гарантий Мурманской области», всего, в том числе:</t>
  </si>
  <si>
    <t>10. Мероприятие (результат) «Реализованы государственные функции Министерства здравоохранения Мурманской области в сфере охраны здоровья на уплату страховых взносов на обязательное медицинское страхование неработающего населения Мурманской области», всего, в том числе:</t>
  </si>
  <si>
    <t>11. Мероприятие (результат) «Реализованы государственные функции Министерства здравоохранения Мурманской области в сфере охраны здоровья на финансовое обеспечение видов и условий оказания медицинской помощи не установленных базовой программой ОМС», всего, в том числе:</t>
  </si>
  <si>
    <t>Соисполнители государственной программы</t>
  </si>
  <si>
    <t xml:space="preserve">2021-2030
Этап 1: 2021-2024
Этап 2: 2025-2030
</t>
  </si>
  <si>
    <t>Смертность от туберкулеза, на 100 тыс.населения</t>
  </si>
  <si>
    <t>Смертность населения в трудоспособном возрасте, на 100 тыс.населения</t>
  </si>
  <si>
    <t>НП</t>
  </si>
  <si>
    <t xml:space="preserve">Смертность детей в возрасте 0-4 года., на 1000 родившихся живыми
</t>
  </si>
  <si>
    <t>Смертность детей в возрасте 0-17 лет, на 100000 детей соответствующего возраста</t>
  </si>
  <si>
    <t xml:space="preserve">Срок реализации: 2025 - 2030 </t>
  </si>
  <si>
    <t>Региональный проект «Охрана материнства и детства»
(Панычев Дмитрий Вячеславович - Заместитель Губернатора Мурманской области-министр здравоохранения Мурманской области)</t>
  </si>
  <si>
    <t>7.Ожидаемая продолжительность жизни при рождении</t>
  </si>
  <si>
    <t xml:space="preserve">8. Обеспеченность населения врачами
в государственных (подчинения
субъекта РФ) учреждениях
здравоохранения, на 100 тыс.населения
</t>
  </si>
  <si>
    <t>Региональный проект «Оптимальная для восстановления здоровья медицинская реабилитация»
(Панычев Дмитрий Вячеславович -Заместитель Губернатора Мурманской области-министр здравоохранения Мурманской области)</t>
  </si>
  <si>
    <t xml:space="preserve"> 7. Ожидаемая продолжительность жизни при рождении</t>
  </si>
  <si>
    <t>2. Младенческая смертность
 7. Ожидаемая продолжительность жизни при рождении</t>
  </si>
  <si>
    <t xml:space="preserve">
Организована и проведена профилактика заболеваний, работа по формированию здорового образа жизни </t>
  </si>
  <si>
    <t>Населению оказана первичная медико-санитарной помощь в рамках Территориальной программы государственных гарантий</t>
  </si>
  <si>
    <t xml:space="preserve">
Медицинские организации, лечебно-профилактические и аптечные  организации Мурманской области и города Мурманска обеспечены лекарственными препаратами</t>
  </si>
  <si>
    <t>Совершенствование оказания специализированной медицинской помощи, паллиативной помощи</t>
  </si>
  <si>
    <t>Населению оказана специализированная медицинская помощь, паллиативная помощь</t>
  </si>
  <si>
    <t>Населению оказана высокотехнологичная медицинская помощь</t>
  </si>
  <si>
    <t>Населению оказана скорая медицинская помощь в соответствии с территориальной программой государственных гарантий бесплатного оказания гражданам медицинской помощи</t>
  </si>
  <si>
    <t xml:space="preserve">Проведены судебно-медицинская и судебно-психиатрическая экспертизы </t>
  </si>
  <si>
    <t xml:space="preserve">Проведен ведомственный контроль качества и безопасности медицинской деятельности,
проведено анкетирование, проведена экспертиза документов на осуществление закупок по жизненным показаниям необходимых лекарственных препаратов </t>
  </si>
  <si>
    <t>Создание системы раннего выявления и коррекции нарушений развития ребёнка</t>
  </si>
  <si>
    <t>1. Организован круглосуточный прием, содержание, выхаживание и воспитание детей, оказание медицинской (в том числе психиатрической), социальной и психолого-педагогической помощи детям, находящимся в трудной жизненной ситуации в специализированных домах ребенка</t>
  </si>
  <si>
    <t>Приобретен автотранспорт, приведены объекты здравоохранения в соответствие с требованиями, установленными нормативными правовыми актами</t>
  </si>
  <si>
    <t>Предоставлена социальная поддержка студентам, ординаторам, медицинским работникам</t>
  </si>
  <si>
    <t xml:space="preserve">
1. Организованы: 
циклы повышения квалификации для медицинских работников с высшим и средним медицинским и фармацевтическим образованием. 
обучающие мероприятия для медицинских работников
2. Укомплектованы медицинские организации высококвалифицированными кадрами. 
</t>
  </si>
  <si>
    <t>Обеспечение деятельности и выполнение функций Министерства здравоохранения Мурманской области, а также подведомственных учреждений, своевременное перечисление в полном объеме страховых взносов на обязательное медицинское страхование неработающего населения, своевременное перечисление в полном объеме дополнительных видов  и условий оказания медицинской  помощи, не установленных базовой программой ОМС</t>
  </si>
  <si>
    <t xml:space="preserve">Обеспечена реализация государственных функций в сфере охраны здоровья </t>
  </si>
  <si>
    <t xml:space="preserve">Объем финансового обеспечения по годам реализации, тыс. рублей
</t>
  </si>
  <si>
    <t>5. Смертность от туберкулеза, на 100 тыс.населения 7.Ожидаемая продолжительность жизни при рождении</t>
  </si>
  <si>
    <t xml:space="preserve">1. Проведение пренатальных (дородовых) исследований,экстракорпорального оплодотворения по медицинским показаниям в соответствии с территориальной программой государственных гарантий бесплатного оказания гражданам медицинской помощи </t>
  </si>
  <si>
    <t xml:space="preserve">Реализация мероприятий по обеспечению функционирования и развития информационных систем в сфере здравоохранения Мурманской области, развитие информационно-технологической инфраструктуры медицинских организаций, в том числе обеспечение информационного взаимодействия как между медицинскими организациями, так и подсистемами и сервисами регионального сегмента ЕГИСЗ, обеспечение текущей деятельности Минздрава Мурманской области
</t>
  </si>
  <si>
    <t>Обеспечение доступности медицинской помощи и повышение эффективности оказания медицинских услуг населению Мурманской области</t>
  </si>
  <si>
    <t xml:space="preserve"> </t>
  </si>
  <si>
    <t>Доля лиц, обеспеченных лекарственными препаратами в амбулаторных условиях, в общем числе лиц, которые перенесли острое нарушение мозгового кровообращения, инфаркт миокарда, а также которым были выполнены аортокоронарное шунтирование, ангиопластика коронарных артерий со стентированием и катетерная абляция по поводу сердечно-сосудистых заболеваний, находящихся под диспансерным наблюдением</t>
  </si>
  <si>
    <t>Характеристика динамики показателя, метод расчета</t>
  </si>
  <si>
    <t>Алгоритм расчета (формула) с расшифровкой показателей</t>
  </si>
  <si>
    <t>Информационная система / метод сбора информации / код формы отчетности</t>
  </si>
  <si>
    <t>Дата получения фактических значений показателей</t>
  </si>
  <si>
    <t>Ответственный за сбор данных по показателю, субъект статистического учета</t>
  </si>
  <si>
    <t>Смертность населения от всех причин смерти, на 1000 населения</t>
  </si>
  <si>
    <t>Убывание, дискретный метод</t>
  </si>
  <si>
    <t>Статистический бюллетень «Естественное движение населения Российской Федерации»</t>
  </si>
  <si>
    <t>Росстат</t>
  </si>
  <si>
    <t>Смертность населения от болезней системы кровообращения, на 100 тыс. населения</t>
  </si>
  <si>
    <t xml:space="preserve">Убывание, дискретный метод </t>
  </si>
  <si>
    <t>Смертность от туберкулеза, на 100 тыс. населения</t>
  </si>
  <si>
    <t>Смертность населения в трудоспособном возрасте, на 100 тыс. населения</t>
  </si>
  <si>
    <t>данные статистической отчетности, публикуемые на официальном сайте Росстата</t>
  </si>
  <si>
    <t>Возрастание, дискретный метод</t>
  </si>
  <si>
    <t>данные, публикуемые на официальном сайте Мурманскстата</t>
  </si>
  <si>
    <t>Мурманскстат</t>
  </si>
  <si>
    <t>Обеспеченность населения врачами в государственных (подчинения субъекта РФ) учреждениях здравоохранения, на 100 тыс. населения</t>
  </si>
  <si>
    <t>Возрастание, накопительный итог</t>
  </si>
  <si>
    <t>Доля лиц, обеспеченных лекарственными препаратами в амбулаторных условиях, в общем числе лиц, которые перенесли острое нарушение мозгового кровообращения, инфаркт миокарда, а также которым были выполнены аортокоронарное шунтирование, ангиопластика коронарных артерий со стентированием и катетерная абляция по поводу сердечно - сосудистых заболеваний, находящихся под диспансерным наблюдением</t>
  </si>
  <si>
    <t>Иной региональный проект «Капитальный ремонт учреждений, подведомственных Министерству здравоохранения Мурманской области»</t>
  </si>
  <si>
    <r>
      <t>1.1.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> </t>
    </r>
  </si>
  <si>
    <t>Количество объектов, отремонтированных в рамках проекта</t>
  </si>
  <si>
    <t>ведомственный мониторинг, выездные проверки</t>
  </si>
  <si>
    <t>ежегодно на 1 февраля</t>
  </si>
  <si>
    <t>Иной региональный проект «Иной региональный проект «Строительство и реконструкция зданий учреждений здравоохранения»»</t>
  </si>
  <si>
    <t>Количество введенных в эксплуатацию объектов здравоохранения</t>
  </si>
  <si>
    <t>ведомственный мониторинг путем получения сведений от подведомственных медицинских организаций</t>
  </si>
  <si>
    <t>ежегодно на 1 марта</t>
  </si>
  <si>
    <t>Роспотребнадзор</t>
  </si>
  <si>
    <t xml:space="preserve">Комплекс процессных мероприятий  «Обеспечение жителей Мурманской области  необходимыми лекарственными препаратами, медицинскими изделиями и специализированными продуктами лечебного питания при амбулаторном лечении» </t>
  </si>
  <si>
    <t>ведомственный мониторинг</t>
  </si>
  <si>
    <t>Учетная форма № 110-у «Карта вызова скорой медицинской помощи»</t>
  </si>
  <si>
    <t>Доля выездов бригад скорой медицинской помощи со временем доезда до больного менее 20 минут</t>
  </si>
  <si>
    <t>Смертность детей в возрасте 0 - 17 лет, на 100000 детей соответствующего возраста</t>
  </si>
  <si>
    <t>ведомственный мониторинг путем сбора отчетности медицинских организаций</t>
  </si>
  <si>
    <t>ведомственный мониторинг путем сбора отчетности медицинских организаций из портала непрерывного медицинского образования</t>
  </si>
  <si>
    <t>П - число осмотренных лиц, человек.
Н - численность населения, человек</t>
  </si>
  <si>
    <t>Возрастание, дискретный методд</t>
  </si>
  <si>
    <r>
      <t>Ко - количество обслуженных рецептов; 
К</t>
    </r>
    <r>
      <rPr>
        <vertAlign val="subscript"/>
        <sz val="8"/>
        <color theme="1"/>
        <rFont val="Times New Roman"/>
        <family val="1"/>
        <charset val="204"/>
      </rPr>
      <t>в</t>
    </r>
    <r>
      <rPr>
        <sz val="8"/>
        <color theme="1"/>
        <rFont val="Times New Roman"/>
        <family val="1"/>
        <charset val="204"/>
      </rPr>
      <t xml:space="preserve"> - количество выписанных рецептов</t>
    </r>
  </si>
  <si>
    <t>15.</t>
  </si>
  <si>
    <t>16.</t>
  </si>
  <si>
    <t>Ув = (КЗДв x 100) / КШДв 
Ув - укомплектованность врачами;
КШДв - количество штатных должностей врачей;
КЗДв - количество занятых физическими лицами должностей врачей</t>
  </si>
  <si>
    <t>Ус = (КЗДс x 100) / КШДс  
Ус - укомплектованность средним медицинским персоналом;
КШДс - количество штатных должностей среднего медицинского персонала;
КЗДс - количество занятых физическими лицами должностей среднего медицинского персонала</t>
  </si>
  <si>
    <t>17.</t>
  </si>
  <si>
    <t>июнь следующего за отчетным годом</t>
  </si>
  <si>
    <t>август следующего за отчетным годом</t>
  </si>
  <si>
    <t>7 числа месяца, следующего за отчетным, 20 января годом, следующего за отчетным</t>
  </si>
  <si>
    <t>до 5 марта годом, следующего за отчетным</t>
  </si>
  <si>
    <t>Смертность детей в возрасте 0 - 4 годом, на 1000 родившихся живыми</t>
  </si>
  <si>
    <t>до 20 января годом, следующего за отчетным</t>
  </si>
  <si>
    <t>5 марта годом, следующего за отчетным периодом</t>
  </si>
  <si>
    <t>февраль следующего за отчетным периодом</t>
  </si>
  <si>
    <t>до 5 марта годом, следующего за отчетным периодом</t>
  </si>
  <si>
    <t>5 марта следующего за отчетным периодом</t>
  </si>
  <si>
    <t>март следующего за отчетным периодом</t>
  </si>
  <si>
    <r>
      <t>Ко - количество обеспеченных лиц;
К</t>
    </r>
    <r>
      <rPr>
        <vertAlign val="subscript"/>
        <sz val="8"/>
        <color theme="1"/>
        <rFont val="Times New Roman"/>
        <family val="1"/>
        <charset val="204"/>
      </rPr>
      <t>в</t>
    </r>
    <r>
      <rPr>
        <sz val="8"/>
        <color theme="1"/>
        <rFont val="Times New Roman"/>
        <family val="1"/>
        <charset val="204"/>
      </rPr>
      <t xml:space="preserve"> - количество лиц, находящихся на диспансерном наблюдении</t>
    </r>
  </si>
  <si>
    <t xml:space="preserve">
К1 - количество врачей;
№ = 10000 тыс. населения;
К2 - численность населения Мурманской области на начало годом</t>
  </si>
  <si>
    <t>К1 - количество объектов с износом 100 %, единиц;
К2 - общее количество объектов, единиц</t>
  </si>
  <si>
    <t xml:space="preserve">М - число выездов бригад скорой медицинской помощи со временем доезда менее 20 минут, единиц;
В - общее число выездов, единиц </t>
  </si>
  <si>
    <t>Форма № 30 Федерального государственного статистического наблюдения, утвержденная приказом Росстата от 25.12.2023 № 681 «Об утверждении форм федерального статистического наблюдения с указаниями по их заполнению для организации Министерством здравоохранения Российской Федерации федерального статистического наблюдения в сфере охраны здоровья»</t>
  </si>
  <si>
    <t>ведомственный мониторинг в единой информационной системе «ЕФАРМА»</t>
  </si>
  <si>
    <t>Форма № 5 Федерального государственного статистического наблюдения, утвержденная приказом Росстата от 30.12.2020 № 867 «Об утверждении форм федерального статистического наблюдения с указаниями по их заполнению для организации Федеральной службой по надзору в сфере защиты прав потребителей и благополучия человека федерального статистического наблюдения за санитарным состоянием субъекта Российской Федерации»</t>
  </si>
  <si>
    <t>А = (В x 100 %) / С 
В - число посещений с профилактической и иными целями детьми в возрасте 0 - 17 лет (стр. 5, гр. 5, табл. 2105, форма № 30);
С - всего посещений детьми в возрасте 0 - 17 лет (стр. 1, гр. 5, табл. 2100, форма № 30)</t>
  </si>
  <si>
    <r>
      <t>На конец</t>
    </r>
    <r>
      <rPr>
        <b/>
        <i/>
        <sz val="7.5"/>
        <color rgb="FF000000"/>
        <rFont val="Times New Roman"/>
        <family val="1"/>
        <charset val="204"/>
      </rPr>
      <t>2025</t>
    </r>
    <r>
      <rPr>
        <b/>
        <sz val="7.5"/>
        <color rgb="FF000000"/>
        <rFont val="Times New Roman"/>
        <family val="1"/>
        <charset val="204"/>
      </rPr>
      <t xml:space="preserve"> года</t>
    </r>
  </si>
  <si>
    <t>Смертность населения от новообразований, на 100 тыс. населения</t>
  </si>
  <si>
    <t xml:space="preserve">Обеспеченность населения врачами
в государственных (подчинения
субъекта РФ) учреждениях
здравоохранения, на 100 тыс. населения
</t>
  </si>
  <si>
    <t xml:space="preserve">20.01.2025
</t>
  </si>
  <si>
    <t xml:space="preserve">10.04.2025
</t>
  </si>
  <si>
    <t xml:space="preserve">15.04.2025
</t>
  </si>
  <si>
    <t xml:space="preserve">10.07.2025
</t>
  </si>
  <si>
    <t xml:space="preserve">15.07.2025
</t>
  </si>
  <si>
    <t xml:space="preserve">10.10.2025
</t>
  </si>
  <si>
    <t xml:space="preserve">15.10.2025
</t>
  </si>
  <si>
    <t xml:space="preserve">
10.01.2026
</t>
  </si>
  <si>
    <t xml:space="preserve">15.01.2026
</t>
  </si>
  <si>
    <t xml:space="preserve">20.01.2025
20.01.2026
</t>
  </si>
  <si>
    <t xml:space="preserve">10.04.2025
10.04.2026
</t>
  </si>
  <si>
    <t xml:space="preserve">15.04.2025
15.04.2026
</t>
  </si>
  <si>
    <t xml:space="preserve">10.07.2025
10.07.2026
</t>
  </si>
  <si>
    <t xml:space="preserve">10.10.2025
10.10.2026
</t>
  </si>
  <si>
    <t xml:space="preserve">15.10.2025
15.10.2026
</t>
  </si>
  <si>
    <t xml:space="preserve">10.10.2025
</t>
  </si>
  <si>
    <t xml:space="preserve"> X</t>
  </si>
  <si>
    <t xml:space="preserve">Задача комплекса процессных мероприятий «Совершенствование оказания специализированной медицинской помощи, паллиативной помощи» </t>
  </si>
  <si>
    <t>4. Мероприятие (результат) «Осуществлено финансовое обеспечение на проведение мероприятий по профилактике инфекционных заболеваний (ВИЧ-инфекции, гепатиты B и C)» , всего, в том числе:</t>
  </si>
  <si>
    <t xml:space="preserve">4. Мероприятие (результат) «Осуществлено финансовое обеспечение на проведение мероприятий по профилактике инфекционных заболеваний (ВИЧ-инфекции, гепатиты B и C)» </t>
  </si>
  <si>
    <t>Обеспечено финансирование выполнения государственного задания по оказанию специализированной медицинской помощи, паллиативной помощи</t>
  </si>
  <si>
    <t xml:space="preserve">7. Мероприятие (результат) «Обеспечено финансирование выполнения государственного задания по оказанию специализированной медицинской помощи, паллиативной помощи» </t>
  </si>
  <si>
    <t>Мероприятие (результат) «Обеспечено финансирование выполнения государственного задания по оказанию специализированной, в том числе высокотехнологичной, медицинской помощи»</t>
  </si>
  <si>
    <t>2. Мероприятие (результат) «Обеспечено финансирование выполнения государственного задания по оказанию специализированной, в том числе высокотехнологичной, медицинской помощи» , всего, в том числе:</t>
  </si>
  <si>
    <t xml:space="preserve">2.Мероприятие (результат) «Обеспечено финансирование выполнения государственного задания по оказанию специализированной, в том числе высокотехнологичной, медицинской помощи» </t>
  </si>
  <si>
    <t>Задача комплекса процессных мероприятий «Обеспечение деятельности медицинских организаций,  связанных с проведением судебно-медицинской и судебно-психиатрической экспертизы»</t>
  </si>
  <si>
    <t>1. Задача комплекса процессных мероприятий «Обеспечение деятельности медицинских организаций,  связанных с проведением судебно-медицинской и судебно-психиатрической экспертизы»</t>
  </si>
  <si>
    <t xml:space="preserve">Министерство здравоохранения Мурманской области
Панычев Д.В. - Заместитель Губернатора Мурманской области - министр здравоохранения Мурманской области </t>
  </si>
  <si>
    <t>Информацион-ная система</t>
  </si>
  <si>
    <t>1. Задача комплекса процессных мероприятий «Развитие системы оказания медицинской помощи матерям и детям »</t>
  </si>
  <si>
    <t>1. Задача комплекса процессных мероприятий «Обновление материльно-технической базы и улучшение технического состояния зданий (объектов) медицинских учрежденией»</t>
  </si>
  <si>
    <t xml:space="preserve">25.01.2025
</t>
  </si>
  <si>
    <t xml:space="preserve">04.04.2025
04.04.2026
04.04.2027
04.04.2028
04.04.2029
04.04.2030
</t>
  </si>
  <si>
    <t xml:space="preserve">04.04.2025
</t>
  </si>
  <si>
    <t xml:space="preserve">04.07.2025
</t>
  </si>
  <si>
    <t xml:space="preserve">04.10.2025
</t>
  </si>
  <si>
    <t xml:space="preserve">15.01.2026
</t>
  </si>
  <si>
    <t>1. Задача комплекса процессных мероприятий «Предоставление социальной поддержки студентам, ординаторам, медицинским работникам»</t>
  </si>
  <si>
    <t xml:space="preserve">
20.07.2027
20.07.2028
20.07.2029
20.07.2030</t>
  </si>
  <si>
    <t>1. Задача комплекса процессных мероприятий «Повышение уровня квалификации, профессиональной компетенции медицинских работников»</t>
  </si>
  <si>
    <t>1. Задача комплекса процессных мероприятий «Совершенствование системы принятия управленческих решений при управлении сферой здравоохранения с применением современных информационных систем »</t>
  </si>
  <si>
    <t xml:space="preserve">Мероприятие (результат) «Обеспечена текущая деятельность подведомственных учреждений в части финансового обеспечения расходов учреждений, осуществляющих деятельность в системе ОМС, на выплату районного коэффициента к заработной плате» </t>
  </si>
  <si>
    <t>Мероприятие (результат) «Обеспечена текущая деятельность подведомственных учреждений в части финансового обеспечение расходов медицинских организаций, осуществляющих деятельность в системе ОМС, связанных с продолжительностью работы в районах Крайнего Севера»</t>
  </si>
  <si>
    <t>Мероприятие (результат) «Обеспечена текущая деятельность подведомственных учреждений в части уплаты налогов, взносов, сборов и иных платежей в учреждениях, финансируемых за счет средств ОМС»</t>
  </si>
  <si>
    <t>Мероприятие (результат) «Обеспечена текущая деятельность подведомственных учреждений в части финансового обеспечения компенсационных выплат в размере 25 процентов оклада (должностного оклада) отдельным категориям работников медицинских организаций, оказывающим медицинскую помощь (участвующим в оказании, обеспечивающим оказание медицинской помощи) по диагностике и лечению новой коронавирусной инфекции»</t>
  </si>
  <si>
    <t xml:space="preserve">Мероприятие (результат) «Реализованы государственные функции Министерства здравоохранения Мурманской области в сфере охраны здоровья в части проведения сбора и обобщения информации о качестве условий оказания услуг медицинскими организациями в рамках независимой оценки качества условий оказания услуг» </t>
  </si>
  <si>
    <t xml:space="preserve">Мероприятие (результат) «Обеспечена текущая деятельность подведомственных учреждений в части дополнительного финансового обеспечения деятельности ГОБУЗ МЦ «Белая Роза» за счет средств областного бюджета» </t>
  </si>
  <si>
    <t xml:space="preserve">Мероприятие (результат) «Обеспечена текущая деятельность подведомственных учреждений в части осуществления специальных социальных выплат отдельным категориям медицинских работников медицинских организаций, подведомственных Министерству здравоохранения Мурманской области, обеспечивающих реализацию территориальной программы государственных гарантий Мурманской области» </t>
  </si>
  <si>
    <t xml:space="preserve">Мероприятие (результат) «Реализованы государственные функции Министерства здравоохранения Мурманской области в сфере охраны здоровья на уплату страховых взносов на обязательное медицинское страхование неработающего населения Мурманской области» </t>
  </si>
  <si>
    <t>Мероприятие (результат) «Реализованы государственные функции Министерства здравоохранения Мурманской области в сфере охраны здоровья на финансовое обеспечение видов и условий оказания медицинской помощи не установленных базовой программой ОМС»</t>
  </si>
  <si>
    <t xml:space="preserve">Мероприятие (результат) «Реализованы государственные функции Министерства здравоохранения Мурманской области в сфере охраны здоровья граждан по лицензированию отдельных видов деятельности» </t>
  </si>
  <si>
    <t xml:space="preserve">Мероприятие (результат) «Осуществлена компенсация затрат, произведенных в 2024 году за счет средств обязательного медицинского страхования (выплата повышенного районного коэффициента к заработной плате и  произведенный расходы медицинских организаций, осуществляющих деятельность в системе ОМС, связанных с продолжительностью работы в районах Крайнего Севера)» </t>
  </si>
  <si>
    <t xml:space="preserve">Мероприятие (результат) «Выполнены работы в рамках разработки Стандарта Арктической медицины (на модели Мурманской области)» </t>
  </si>
  <si>
    <t>12. Мероприятие (результат) «Реализованы государственные функции Министерства здравоохранения Мурманской области в сфере охраны здоровья граждан по лицензированию отдельных видов деятельности», всего, в том числе:</t>
  </si>
  <si>
    <t>13. Мероприятие (результат) «Осуществлена компенсация затрат, произведенных в 2024 году за счет средств обязательного медицинского страхования (выплата повышенного районного коэффициента к заработной плате и  произведенный расходы медицинских организаций, осуществляющих деятельность в системе ОМС, связанных с продолжительностью работы в районах Крайнего Севера)», всего, в том числе:</t>
  </si>
  <si>
    <t>14. Мероприятие (результат) «Выполнены работы в рамках разработки Стандарта Арктической медицины (на модели Мурманской области)», всего, в том числе:</t>
  </si>
  <si>
    <t>1. Задача комплекса процессных мероприятий «Обеспечение деятельности и выполнение функций Министерства здравоохранения Мурманской области, а также подведомственных учреждений, своевременное перечисление в полном объеме страховых взносов на обязательное медицинское страхование неработающего населения, своевременное перечисление в полном объеме дополнительных видов  и условий оказания медицинской  помощи, не установленных базовой программой ОМС»</t>
  </si>
  <si>
    <t>1. Мероприятие (результат) «Реализованы государственные функции Министерства здравоохранения Мурманской области в сфере охраны здоровья»</t>
  </si>
  <si>
    <t>2. Мероприятие (результат) «Обеспечена текущая деятельность подведомственных учреждений в части финансового обеспечения расходов учреждений, осуществляющих деятельность в системе ОМС, на выплату районного коэффициента к заработной плате»</t>
  </si>
  <si>
    <t>3. Мероприятие (результат) «Обеспечена текущая деятельность подведомственных учреждений в части финансового обеспечение расходов медицинских организаций, осуществляющих деятельность в системе ОМС, связанных с продолжительностью работы в районах Крайнего Севера» 3</t>
  </si>
  <si>
    <t xml:space="preserve">4. Мероприятие (результат) «Обеспечена текущая деятельность подведомственных учреждений в части уплаты налогов, взносов, сборов и иных платежей в учреждениях, финансируемых за счет средств ОМС» </t>
  </si>
  <si>
    <t xml:space="preserve">5. Мероприятие (результат) «Обеспечена текущая деятельность подведомственных учреждений в части финансового обеспечения компенсационных выплат в размере 25 процентов оклада (должностного оклада) отдельным категориям работников медицинских организаций, оказывающим медицинскую помощь (участвующим в оказании, обеспечивающим оказание медицинской помощи) по диагностике и лечению новой коронавирусной инфекции» </t>
  </si>
  <si>
    <t xml:space="preserve">6. Мероприятие (результат) «Реализованы государственные функции Министерства здравоохранения Мурманской области в сфере охраны здоровья в части проведения сбора и обобщения информации о качестве условий оказания услуг медицинскими организациями в рамках независимой оценки качества условий оказания услуг» </t>
  </si>
  <si>
    <t xml:space="preserve">7. Мероприятие (результат) «Обеспечена текущая деятельность подведомственных учреждений в части дополнительного финансового обеспечения деятельности ГОБУЗ МЦ «Белая Роза» за счет средств областного бюджета» </t>
  </si>
  <si>
    <t xml:space="preserve">8. Мероприятие (результат) «Обеспечена текущая деятельность подведомственных учреждений в части осуществления специальных социальных выплат отдельным категориям медицинских работников медицинских организаций, подведомственных Министерству здравоохранения Мурманской области, обеспечивающих реализацию территориальной программы государственных гарантий Мурманской области» </t>
  </si>
  <si>
    <t xml:space="preserve">10. Мероприятие (результат) «Реализованы государственные функции Министерства здравоохранения Мурманской области в сфере охраны здоровья на уплату страховых взносов на обязательное медицинское страхование неработающего населения Мурманской области» </t>
  </si>
  <si>
    <t xml:space="preserve">11. Мероприятие (результат) «Реализованы государственные функции Министерства здравоохранения Мурманской области в сфере охраны здоровья на финансовое обеспечение видов и условий оказания медицинской помощи не установленных базовой программой ОМС» </t>
  </si>
  <si>
    <t xml:space="preserve">12. Мероприятие (результат) «Реализованы государственные функции Министерства здравоохранения Мурманской области в сфере охраны здоровья граждан по лицензированию отдельных видов деятельности» </t>
  </si>
  <si>
    <t xml:space="preserve">13. Мероприятие (результат) «Осуществлена компенсация затрат, произведенных в 2024 году за счет средств обязательного медицинского страхования (выплата повышенного районного коэффициента к заработной плате и  произведенный расходы медицинских организаций, осуществляющих деятельность в системе ОМС, связанных с продолжительностью работы в районах Крайнего Севера)» </t>
  </si>
  <si>
    <t>14. Мероприятие (результат) «Выполнены работы в рамках разработки Стандарта Арктической медицины (на модели Мурманской области)»</t>
  </si>
  <si>
    <t>Региональный проект «Совершенствование экстренной медицинской помощи»
(Панычев Дмитрий Вячеславович - заместитель Губернатора Мурманской области - министр здравоохранения Мурманской области)</t>
  </si>
  <si>
    <t>Региональный проект «Здоровье для каждого»
(Панычев Дмитрий Вячеславович - заместитель Губернатора Мурманской области - министр здравоохранения Мурманской области)</t>
  </si>
  <si>
    <t>Региональный проект «Борьба с сердечно-сосудистыми заболеваниями»
(Панычев Дмитрий Вячеславович - заместитель Губернатора Мурманской области - министр здравоохранения Мурманской области)</t>
  </si>
  <si>
    <t>Региональный проект «Борьба с сахарным диабетом»
(Панычев Дмитрий Вячеславович - заместитель Губернатора Мурманской области - министр здравоохранения Мурманской области)</t>
  </si>
  <si>
    <t>Региональный проект «Борьба с гепатитом С и минимизация рисков распространения данного заболевания»
(Панычев Дмитрий Вячеславович - заместитель Губернатора Мурманской области - министр здравоохранения Мурманской области)</t>
  </si>
  <si>
    <t>Региональный проект «Модернизация первичного звена здравоохранения Российской Федерации»
(Панычев Дмитрий Вячеславович - заместитель Губернатора Мурманской области - министр здравоохранения Мурманской области)</t>
  </si>
  <si>
    <t>Региональный проект «Медицинские кадры»
(Панычев Дмитрий Вячеславович - заместитель Губернатора Мурманской области - министр здравоохранения Мурманской области)</t>
  </si>
  <si>
    <t>МинРег</t>
  </si>
  <si>
    <t>Комитет молодежной политики МО</t>
  </si>
  <si>
    <t>1. Мероприятие (результат) «Произведено (приобретено), выпущены материалы по профилактике наркомании,  алкоголизма, токсикомании и   табакокурения, пропаганде здорового образа жизни (брошюры, буклеты, плакаты, профилактические ролики и т.п.)»</t>
  </si>
  <si>
    <t>3. Мероприятие (результат) «Подготовлены специалисты и представители общественных организаций, вовлеченные в работу по профилактике наркомании, алкоголизма, токсикомании и табакокурения», всего, в том числе:</t>
  </si>
  <si>
    <t>Подготовлены специалисты и представители общественных организаций, вовлеченные в работу по профилактике наркомании, алкоголизма, токсикомании и табакокурения</t>
  </si>
  <si>
    <t xml:space="preserve">2. Мероприятие (результат) «Обеспечена деятельность антинаркотической комиссии Мурманской области,  а также проведен мониторинг наркоситуации» </t>
  </si>
  <si>
    <t>3. Мероприятие (результат) «Подготовлены специалисты и представители общественных организаций, вовлеченные в работу по профилактике наркомании, алкоголизма, токсикомании и табакокурения»</t>
  </si>
  <si>
    <t xml:space="preserve">
30.06.2025
30.06.2026
30.06.2027
30.06.2028
30.06.2029
30.06.2030</t>
  </si>
  <si>
    <t xml:space="preserve">       Контрольная точка 3.2 «Приобретены товары (услуги)»</t>
  </si>
  <si>
    <t xml:space="preserve">       Контрольная точка 3.1. «Заключен контракт на закупку товаров, работ, услуг»</t>
  </si>
  <si>
    <t xml:space="preserve">30.09.2025
</t>
  </si>
  <si>
    <t xml:space="preserve">25.12.2025
</t>
  </si>
  <si>
    <t xml:space="preserve">4. Мероприятие (результат) «Организованы и проведены акции, фестивали, конкурсы и другие мероприятия по пропаганде здорового образа жизни, вреда наркомании, алкоголизма, токсикомании и табакокурения» </t>
  </si>
  <si>
    <t>Долгов А.Н., Заместитель Губернатора Мурманской области - министр региональной безопасности Мурманской области</t>
  </si>
  <si>
    <t xml:space="preserve">15.01.2026
15.01.2027
</t>
  </si>
  <si>
    <t>15.01.2026
15.01.2027</t>
  </si>
  <si>
    <t xml:space="preserve">
25.12.2027
25.12.2028
25.12.2029
25.12.2030</t>
  </si>
  <si>
    <t>Обеспечено финансирование выполнения государственного задания в сфере охраны здоровья</t>
  </si>
  <si>
    <t xml:space="preserve">Мероприятие (результат) «Обеспечено финансирование выполнения государственного задания в сфере охраны здоровья» </t>
  </si>
  <si>
    <t>9.Мероприятие (результат) «Обеспечено финансирование выполнения государственного задания в сфере охраны здоровья», всего, в том числе:</t>
  </si>
  <si>
    <t>9. Мероприятие (результат) «Обеспечено финансирование выполнения государственного задания в сфере охраны здоровья»</t>
  </si>
  <si>
    <t xml:space="preserve">       Контрольная точка 9.1. «Утверждено государственное задание на оказание государственных услуг (выполнение работ) »</t>
  </si>
  <si>
    <t xml:space="preserve">       Контрольная точка 9.2. «Заключено соглашение о порядке и условиях предоставления субсидии на выполнение государственных услуг (выполнение работ) »</t>
  </si>
  <si>
    <t xml:space="preserve">       Контрольная точка 9.3. «Предоставлен предварительный годовой отчет о выполнении государственного задания»</t>
  </si>
  <si>
    <t xml:space="preserve">       Контрольная точка 9.4. «Предоставлен годовой отчет о выполнении соглашения о порядке и условиях предоставления субсидии на выполнение государственного задания на оказание госдарственных услуг (выполнение работ)»</t>
  </si>
  <si>
    <t>Контрольная точка 13.1. «Заключено соглашение о предоставлении из областного бюджета государственному областному бюджетному (автономному) учреждению целевой субсидии»</t>
  </si>
  <si>
    <t>Контрольная точка 13.2. «Предоставлен отчет о расходах, источником финансового обеспечения которых
является целевая субсидия за 1 квартал»</t>
  </si>
  <si>
    <t>Контрольная точка 13.3. «Предоставлен отчет о достижении значений результатов предоставления субсидии за 1 квартал»</t>
  </si>
  <si>
    <t>Контрольная точка 13.4. «Предоставлен отчет о расходах, источником финансового обеспечения которых
является целевая субсидия за 2 квартал»</t>
  </si>
  <si>
    <t>Контрольная точка 13.5. «Предоставлен отчет о достижении значений результатов предоставления субсидии за 2 квартал»</t>
  </si>
  <si>
    <t>Контрольная точка 13.6. «Предоставлен отчет о расходах, источником финансового обеспечения которых
является целевая субсидия за 3 квартал»</t>
  </si>
  <si>
    <t>Контрольная точка 13.7. «Предоставлен отчет о достижении значений результатов предоставления субсидии за 3 квартал»</t>
  </si>
  <si>
    <t>Контрольная точка 13.8. «Предоставлен годовой отчет о расходах, источником финансового обеспечения которых
является целевая субсидия»</t>
  </si>
  <si>
    <t>Контрольная точка 13.9. «Предоставлен годовой отчет о достижении значений результатов предоставления субсидии»</t>
  </si>
  <si>
    <t>Контрольная точка 13.10. «Предоставлен годовой отчет о реализации плана мероприятий по достижению результатов предоставления субсидии»</t>
  </si>
  <si>
    <t>Контрольная точка 14.1. «Заключено соглашение о предоставлении из областного бюджета государственному областному бюджетному (автономному) учреждению целевой субсидии»</t>
  </si>
  <si>
    <t>Контрольная точка 14.2. «Предоставлен отчет о расходах, источником финансового обеспечения которых
является целевая субсидия за 1 квартал»</t>
  </si>
  <si>
    <t>Контрольная точка 14.3. «Предоставлен отчет о достижении значений результатов предоставления субсидии за 1 квартал»</t>
  </si>
  <si>
    <t>Контрольная точка 14.4. «Предоставлен отчет о расходах, источником финансового обеспечения которых
является целевая субсидия за 2 квартал»</t>
  </si>
  <si>
    <t>Контрольная точка 14.5. «Предоставлен отчет о достижении значений результатов предоставления субсидии за 2 квартал»</t>
  </si>
  <si>
    <t>Контрольная точка 14.6. «Предоставлен отчет о расходах, источником финансового обеспечения которых
является целевая субсидия за 3 квартал»</t>
  </si>
  <si>
    <t>Контрольная точка 14.7. «Предоставлен отчет о достижении значений результатов предоставления субсидии за 3 квартал»</t>
  </si>
  <si>
    <t>Контрольная точка 14.8. «Предоставлен годовой отчет о расходах, источником финансового обеспечения которых
является целевая субсидия»</t>
  </si>
  <si>
    <t>Контрольная точка 14.9. «Предоставлен годовой отчет о достижении значений результатов предоставления субсидии»</t>
  </si>
  <si>
    <t>Контрольная точка 14.10. «Предоставлен годовой отчет о реализации плана мероприятий по достижению результатов предоставления субсидии»</t>
  </si>
  <si>
    <t>5. План реализации комплекса процессных мероприятий</t>
  </si>
  <si>
    <t>Комитет молодежной политики Мурманской области - Чернышова М.С. - председатель Комитета молодежной политики Мурманской области 
Министерство региональной безопасности Мурманской области - Долгов А.Н.- заместитель Губернатора Мурманской области - министр региональной безопасности Мурманской области</t>
  </si>
  <si>
    <t>Контрольная точка 2.1.«Обеспечена реализация мероприятия в первом полугодии»</t>
  </si>
  <si>
    <t>Контрольная точка 2.2. «Обеспечена реализация мероприятия во втором полугодии»</t>
  </si>
  <si>
    <t xml:space="preserve">4. Финансовое обеспечение комплекса процессных мероприятий </t>
  </si>
  <si>
    <t>февраль года, следующего за отчетным периодом</t>
  </si>
  <si>
    <t>Количество приобретенного оборудования, мебели и укладок для оказания медицинской помощи в целях обеспечения деятельности учреждений, подведомственных Министерству здравоохранения Мурманской области</t>
  </si>
  <si>
    <t xml:space="preserve">ведомственный мониторинг путем получения сведений от подведомственных медицинских организаций
</t>
  </si>
  <si>
    <t xml:space="preserve"> ведомственный мониторинг путем получения сведений от подведомственных медицинских организаций</t>
  </si>
  <si>
    <t>накопительный метод</t>
  </si>
  <si>
    <t>Мероприятие (результат) «Приобретены оборудование, мебель и укладки для оказания медицинской помощи в целях обеспечения деятельности учреждений, подведомственных Министерству здравоохранения Мурманской области»</t>
  </si>
  <si>
    <t>К13_1</t>
  </si>
  <si>
    <t>новое мероприятие 1-ПП от 09.01.2025</t>
  </si>
  <si>
    <t>Предоставление целевой субсидии на приобретение оборудования, мебели и укладок для оказания медицинской помощи в целях обеспечения деятельности учреждений, подведомственных Министерству здравоохранения Мурманской области.</t>
  </si>
  <si>
    <t>4. Финансовое обеспечение комплекса процессных мероприятий «Укрепление материально-технической базы учреждений здравоохранения»</t>
  </si>
  <si>
    <t>1. Мероприятие (результат) «Приобретены оборудование, мебель и укладки для оказания медицинской помощи в целях обеспечения деятельности учреждений, подведомственных Министерству здравоохранения Мурманской области», всего, в том числе:</t>
  </si>
  <si>
    <r>
      <t>2.</t>
    </r>
    <r>
      <rPr>
        <b/>
        <sz val="12"/>
        <rFont val="Times New Roman"/>
        <family val="1"/>
        <charset val="204"/>
      </rPr>
      <t xml:space="preserve"> Мероприятие (результат) «Приведены объекты здравоохранения в соответствие с требованиями, установленными нормативными правовыми актами, в целях обеспечения медицинской деятельности», всего,</t>
    </r>
    <r>
      <rPr>
        <b/>
        <sz val="12"/>
        <color theme="1"/>
        <rFont val="Times New Roman"/>
        <family val="1"/>
        <charset val="204"/>
      </rPr>
      <t xml:space="preserve"> в том числе:</t>
    </r>
  </si>
  <si>
    <t>3. Мероприятие (результат) «Приобретены автобусы, легковые, грузовые автомобили и специальная техника», в том числе:</t>
  </si>
  <si>
    <r>
      <t>5. План реализации комплекса процессных мероприятий в 2025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году</t>
    </r>
  </si>
  <si>
    <t>1. Мероприятие (результат) «Приобретены оборудование, мебель и укладки для оказания медицинской помощи в целях обеспечения деятельности учреждений, подведомственных Министерству здравоохранения Мурманской области»</t>
  </si>
  <si>
    <t xml:space="preserve">03.04.2025
</t>
  </si>
  <si>
    <t xml:space="preserve">03.07.2025
</t>
  </si>
  <si>
    <t xml:space="preserve">03.10.2025
</t>
  </si>
  <si>
    <t>2. Мероприятие (результат) «Приведены объекты здравоохранения в соответствие с требованиями, установленными нормативными правовыми актами, в целях обеспечения медицинской деятельности»</t>
  </si>
  <si>
    <t>3. «Приобретены автобусы, легковые, грузовые автомобили и специальная техника»</t>
  </si>
  <si>
    <t>Контрольная точка 3.1. «Заключено соглашение о предоставлении из областного бюджета государственным областным бюджетным и автономным  учреждениям субсидии на иные цели»</t>
  </si>
  <si>
    <t>Контрольная точка 3.2. «Предоставлен отчет о расходах, источником финансового обеспечения которых
является целевая субсидия»</t>
  </si>
  <si>
    <t>Контрольная точка 3.3. «Предоставлен отчет о достижении значений результатов предоставления субсидии»</t>
  </si>
  <si>
    <t>Контрольная точка 3.4. «Предоставлен отчет о расходах, источником финансового обеспечения которых
является субсидия на иные цели»</t>
  </si>
  <si>
    <t>Контрольная точка 3.5. «Предоставлен отчет о достижении значений результатов предоставления субсидии на иные цели»</t>
  </si>
  <si>
    <t>Отсутствуют</t>
  </si>
  <si>
    <t>Мероприятие (результат) «Реализованы мероприятия по информационной безопасности для обеспечения функционирования информационных систем в сфере здравоохранения»</t>
  </si>
  <si>
    <t>НОВОЕ МЕРОПРИЯТИЕ</t>
  </si>
  <si>
    <t xml:space="preserve">Предоставление государственным областным бюджетным (автономным) учреждениям целевой субсидии на реализацию мероприятий по информационной безопасности </t>
  </si>
  <si>
    <t>4. Финансовое обеспечение комплекса процессных мероприятий «Обеспечение поддержки принятия управленческих решений при управлении сферой здравоохранения с применением современных информационных систем»</t>
  </si>
  <si>
    <t>8. Мероприятие (результат) «Реализованы мероприятия по информационной безопасности для обеспечения функционирования информационных систем в сфере здравоохранения», всего, в том числе:</t>
  </si>
  <si>
    <t xml:space="preserve">8. Мероприятие (результат) «Реализованы мероприятия по информационной безопасности для обеспечения функционирования информационных систем в сфере здравоохранения» </t>
  </si>
  <si>
    <t>Контрольная точка 8.1. «Заключено соглашение о предоставлении из областного бюджета государственному областному бюджетному (автономному) учреждению целевой субсидии»</t>
  </si>
  <si>
    <t>Контрольная точка 8.2. «Предоставлен отчет о расходах, источником финансового обеспечения которых
является целевая субсидия за 2 квартал»</t>
  </si>
  <si>
    <t>Контрольная точка 8.3. «Предоставлен отчет о достижении значений результатов предоставления субсидии за 2 квартал»</t>
  </si>
  <si>
    <t>Контрольная точка 8.4. «Предоставлен отчет о расходах, источником финансового обеспечения которых
является целевая субсидия за 3 квартал»</t>
  </si>
  <si>
    <t xml:space="preserve">03.10.2025
</t>
  </si>
  <si>
    <t>Контрольная точка 8.5. «Предоставлен отчет о достижении значений результатов предоставления субсидии за 3 квартал»</t>
  </si>
  <si>
    <t>Контрольная точка 8.6. «Предоставлен годовой отчет о расходах, источником финансового обеспечения которых
является целевая субсидия»</t>
  </si>
  <si>
    <t>Контрольная точка 8.7. «Предоставлен годовой отчет о достижении значений результатов предоставления субсидии»</t>
  </si>
  <si>
    <t>Контрольная точка 8.8. «Предоставлен годовой отчет о реализации плана мероприятий по достижению результатов предоставления субсидии»</t>
  </si>
  <si>
    <t>21РДБ00003</t>
  </si>
  <si>
    <t>21РДБ00004</t>
  </si>
  <si>
    <t>15.1.</t>
  </si>
  <si>
    <t>16.1.</t>
  </si>
  <si>
    <t>17.1.</t>
  </si>
  <si>
    <t>Мероприятие (результат) «Предоставлены единовременные компенсационные выплаты медицинским работникам при трудоустройстве на квотируемые (дефицитные) рабочие места и ежеквартальных денежных выплат в течение первого года работы»</t>
  </si>
  <si>
    <t>Мероприятие (результат) «Проведены  региональные конкурсы профессионального мастерства среди медицинских работников   Мурманской области, выплата премии победителям»</t>
  </si>
  <si>
    <t>Предоставление мер социальной поддержки медицинским работникам</t>
  </si>
  <si>
    <t>16. Мероприятие (результат) «Предоставлены единовременные компенсационные выплаты медицинским работникам при трудоустройстве на квотируемые (дефицитные) рабочие места и ежеквартальных денежных выплат в течение первого года работы»</t>
  </si>
  <si>
    <t>17. Мероприятие (результат) «Проведены  региональные конкурсы профессионального мастерства среди медицинских работников   Мурманской области, выплата премии победителям»</t>
  </si>
  <si>
    <t>Контрольная точка 15.2. «Реализовано мероприятие за год»</t>
  </si>
  <si>
    <t>Контрольная точка 16.2. «Реализовано мероприятие за год»</t>
  </si>
  <si>
    <t>Контрольная точка 17.2. «Реализовано мероприятие за год»</t>
  </si>
  <si>
    <t>Условная  единица</t>
  </si>
  <si>
    <t>14. Мероприятие (результат) «Осуществлены поэтапные денежных выплат врачам-специалистам, трудоустроившимся в медицинские организации, подведомственные Министерству здравоохранения Мурманской области», всего, в том числе:</t>
  </si>
  <si>
    <t>15. Мероприятие (результат) «Выплачена ежемесячная стипендия студентам, обучающимся по договору о целевом обучении по программам специалитета», всего, в том числе:</t>
  </si>
  <si>
    <t>16. Мероприятие (результат) «Предоставлены единовременные компенсационные выплаты медицинским работникам при трудоустройстве на квотируемые (дефицитные) рабочие места и ежеквартальных денежных выплат в течение первого года работы», всего, в том числе:</t>
  </si>
  <si>
    <t>17. Мероприятие (результат) «Проведены  региональные конкурсы профессионального мастерства среди медицинских работников   Мурманской области, выплата премии победителям», всего, в том числе:</t>
  </si>
  <si>
    <t>Контрольная точка 2.1. «Реализовано мероприятие в первом полугодии»</t>
  </si>
  <si>
    <t>Контрольная точка 8.1. «Реализовано мероприятие в первом полугодии»</t>
  </si>
  <si>
    <t>Контрольная точка 9.1. «Реализовано мероприятие в первом полугодии»</t>
  </si>
  <si>
    <t>Контрольная точка 10.1. «Реализовано мероприятие в первом полугодии»</t>
  </si>
  <si>
    <t>Контрольная точка 12.1. «Реализовано мероприятие в первом полугодии»</t>
  </si>
  <si>
    <t>Контрольная точка 13.1. «Реализовано мероприятие в первом полугодии»</t>
  </si>
  <si>
    <t>Контрольная точка 14.1. «Реализовано мероприятие в первом полугодии»</t>
  </si>
  <si>
    <t>Контрольная точка 15.1. «Реализовано мероприятие в первом полугодии»</t>
  </si>
  <si>
    <t>Контрольная точка 16.1. «Реализовано мероприятие в первом полугодии»</t>
  </si>
  <si>
    <t>Контрольная точка 17.1. «Реализовано мероприятие в первом полугодии»</t>
  </si>
  <si>
    <t>15. Мероприятие (результат) «Выплачена ежемесячная стипендия студентам, обучающимся по договору о целевом обучении по программам специалитета»</t>
  </si>
  <si>
    <t>Мероприятие (результат) «Выплачена ежемесячная стипендия студентам, обучающимся по договору о целевом обучении по программам специалитета»</t>
  </si>
  <si>
    <t>Обеспечено финансирование выполнения государственного задания в части обеспечения поддержки принятия управленческих решений при управлении сферой здравоохранения с применением современных информационных систем</t>
  </si>
  <si>
    <t>Реализованы мероприятия по развитию информационно-технологической инфраструктуры учреждений системы здравоохранения</t>
  </si>
  <si>
    <t>Реализованы мероприятия по развитию информационно-технологической инфраструктуры и информационных систем Министерства здравоохранения Мурманской области</t>
  </si>
  <si>
    <t>Мероприятие (результат) «Реализованы мероприятия по развитию информационно-технологической инфраструктуры учреждений системы здравоохранения»</t>
  </si>
  <si>
    <t>Предоставление субсидии подведомственным Министерству здравоохранения Мурманской области учреждениям на финансовое обеспечение выполнения государственного задания в части мероприятий по обеспечению поддержки принятия управленческих решений с применением современных информационных систем</t>
  </si>
  <si>
    <t>Предоставление целевой субсидии подведомственному Министерству здравоохранения Мурманской области учреждению на финнсовое обеспечение работы единого контакт центра по централизованной обработке всех входящих обращений медицинских организаций</t>
  </si>
  <si>
    <t>Реализация мер, направленных на повышение престижности профессии медицинских работников и на стимулирование медицинских работников медицинских организаций Мурманской области, подведомственных исполнительному органу Мурманской области, уполномоченному в сфере охраны здоровья.</t>
  </si>
  <si>
    <t xml:space="preserve">Обеспеченность населения врачами
в государственных (подчинения
субъекта РФ) учреждениях
здравоохранения
</t>
  </si>
  <si>
    <t>3. Министерство региональной безопасности Мурманской области (всего), в том числе:</t>
  </si>
  <si>
    <t>2. Министерство строительства Мурманской области (всего), в том числе:</t>
  </si>
  <si>
    <t>1. Министерство здравоохранения Мурманской области (всего), в том числе:</t>
  </si>
  <si>
    <t>4. Комитет по молодежной политике Мурманской области (всего), в том числе:</t>
  </si>
  <si>
    <t>1. Региональный проект «Совершенствование экстренной медицинской помощи» (всего), в том числе:</t>
  </si>
  <si>
    <t>2. Региональный проект «Здоровье для каждого» (всего), в том числе:</t>
  </si>
  <si>
    <r>
      <t>3. Региональный проект «</t>
    </r>
    <r>
      <rPr>
        <b/>
        <sz val="12"/>
        <rFont val="Times New Roman"/>
        <family val="1"/>
        <charset val="204"/>
      </rPr>
      <t>Борьба с сердечно-сосудистыми заболеваниями</t>
    </r>
    <r>
      <rPr>
        <b/>
        <sz val="12"/>
        <color theme="1"/>
        <rFont val="Times New Roman"/>
        <family val="1"/>
        <charset val="204"/>
      </rPr>
      <t>» (всего), в том числе:</t>
    </r>
  </si>
  <si>
    <r>
      <t>4. Региональный проект «</t>
    </r>
    <r>
      <rPr>
        <b/>
        <sz val="12"/>
        <rFont val="Times New Roman"/>
        <family val="1"/>
        <charset val="204"/>
      </rPr>
      <t>Борьба с сахарным диабетом</t>
    </r>
    <r>
      <rPr>
        <b/>
        <sz val="12"/>
        <color theme="1"/>
        <rFont val="Times New Roman"/>
        <family val="1"/>
        <charset val="204"/>
      </rPr>
      <t>» (всего), в том числе:</t>
    </r>
  </si>
  <si>
    <r>
      <t>5. Региональный проект «</t>
    </r>
    <r>
      <rPr>
        <b/>
        <sz val="12"/>
        <rFont val="Times New Roman"/>
        <family val="1"/>
        <charset val="204"/>
      </rPr>
      <t>Борьба с гепатитом С и минимизация рисков распространения данного заболевания</t>
    </r>
    <r>
      <rPr>
        <b/>
        <sz val="12"/>
        <color theme="1"/>
        <rFont val="Times New Roman"/>
        <family val="1"/>
        <charset val="204"/>
      </rPr>
      <t>» (всего), в том числе:</t>
    </r>
  </si>
  <si>
    <t>6. Региональный проект «Модернизация первичного звена здравоохранения Российской Федерации» (всего), в том числе:</t>
  </si>
  <si>
    <t>7. Региональный проект «Медицинские кадры» (всего), в том числе:</t>
  </si>
  <si>
    <t>8. Региональный проект «Оптимальная для восстановления здоровья медицинская реабилитация» (всего), в том числе:</t>
  </si>
  <si>
    <t>9. Региональный проект «Охрана материнства и детства» (всего), в том числе:</t>
  </si>
  <si>
    <t>1. Иной региональный проект «Строительство и реконструкция зданий учреждений здравоохранения» (всего), в том числе:</t>
  </si>
  <si>
    <t>2. Иной региональный проект «Капитальные ремонты учреждений, подведомственных Министерству здравоохранения Мурманской области» (всего), в том числе:</t>
  </si>
  <si>
    <t>1. Комплекс процессных мероприятий «Организация медицинской профилактики неинфекционных заболеваний» (всего), в том числе:</t>
  </si>
  <si>
    <t>2. Комплекс процессных мероприятий «Формирование негативного отношения к потреблению наркотических средств и психотропных веществ, алкоголя, табакокурению» (всего), в том числе:</t>
  </si>
  <si>
    <t>3. Комплекс процессных мероприятий «Организация оказания первичной медико-санитарной помощи» (всего), в том числе:</t>
  </si>
  <si>
    <t xml:space="preserve">4. Комплекс процессных мероприятий «Обеспечение жителей Мурманской области  необходимыми лекарственными препаратами, медицинскими изделиями и специализированными продуктами лечебного питания при амбулаторном лечении» (всего), в том числе: </t>
  </si>
  <si>
    <t>5. Комплекс процессных мероприятий «Предоставление услуг по оказанию специализированной медицинской помощи, паллиативной помощи» (всего), в том числе:</t>
  </si>
  <si>
    <t>6. Комплекс процессных мероприятий «Предоставление услуг по оказанию специализированной, в том числе высокотехнологичной, медицинской помощи» (всего), в том числе:</t>
  </si>
  <si>
    <t>7. Комплекс процессных мероприятий «Организация оказания экстренной и скорой медицинской помощи, в том числе санитарно-авиационной» (всего), в том числе:</t>
  </si>
  <si>
    <t>8. Комплекс процессных мероприятий «Развитие службы крови и донорства» (всего), в том числе:</t>
  </si>
  <si>
    <t>9. Комплекс процессных мероприятий «Обеспечение проведения судебно-медицинской и судебно-психиатрической экспертизы» (всего), в том числе:</t>
  </si>
  <si>
    <t>10. Комплекс процессных мероприятий «Обеспечение проведения мероприятий, направленных на улучшение качества медицинской помощи, в том числе выполнение научно-исследовательской работы  по оценке системы здравоохранения Мурманской области и разработке рекомендаций по повышению ее эффективности» (всего), в том числе:</t>
  </si>
  <si>
    <t>11. Комплекс процессных мероприятий «Применение современных методик диагностики и лечения матерей и детей» (всего), в том числе:</t>
  </si>
  <si>
    <t>12. Комплекс процессных мероприятий «Обеспечение оказания медицинской помощи матерям и детям, проведения медицинской и медико-социальной реабилитации матерей и детей» (всего), в том числе:</t>
  </si>
  <si>
    <t>13. Комплекс процессных мероприятий «Укрепление материально-технической базы учреждений здравоохранения» (всего), в том числе:</t>
  </si>
  <si>
    <t>14. Комплекс процессных мероприятий «Обеспечение медицинских организаций системы здравоохранения Мурманской области квалифицированными кадрами» (всего), в том числе:</t>
  </si>
  <si>
    <t>15. Комплекс процессных мероприятий «Создание аккредитационно-симуляционного центра на базе ГООАУ ДПО «МОЦПК СЗ» (всего), в том числе:</t>
  </si>
  <si>
    <t xml:space="preserve">16. Комплекс процессных мероприятий «Обеспечение поддержки принятия управленческих решений при управлении сферой здравоохранения с применением современных информационных систем» (всего), в том числе:
</t>
  </si>
  <si>
    <t xml:space="preserve">17. Комплекс процессных мероприятий «Обеспечение реализации государственных функций в сфере охраны здоровья» (всего), в том числе:
</t>
  </si>
  <si>
    <t>1. Иной региональный проект «Строительство и реконструкция зданий учреждений здравоохранения»</t>
  </si>
  <si>
    <t xml:space="preserve">2. Иной региональный проект «Капитальные ремонты учреждений, подведомственных Министерству здравоохранения Мурманской области» </t>
  </si>
  <si>
    <t>1. Комплекс процессных мероприятий «Организация медицинской профилактики неинфекционных заболеваний»</t>
  </si>
  <si>
    <t>2. Комплекс процессных мероприятий «Формирование негативного отношения к потреблению наркотических средств и психотропных веществ, алкоголя, табакокурению»</t>
  </si>
  <si>
    <t>3. Комплекс процессных мероприятий «Организация оказания первичной медико-санитарной помощи»</t>
  </si>
  <si>
    <t>4. Комплекс процессных мероприятий «Обеспечение жителей Мурманской области  необходимыми лекарственными препаратами, медицинскими изделиями и специализированными продуктами лечебного питания при амбулаторном лечении»</t>
  </si>
  <si>
    <t>5. Комплекс процессных мероприятий «Предоставление услуг по оказанию специализированной медицинской помощи, паллиативной помощи»</t>
  </si>
  <si>
    <t>6. Комплекс процессных мероприятий «Предоставление услуг по оказанию специализированной, в том числе высокотехнологичной, медицинской помощи»</t>
  </si>
  <si>
    <t>7. Комплекс процессных мероприятий «Организация оказания экстренной и скорой медицинской помощи, в том числе санитарно-авиационной»</t>
  </si>
  <si>
    <t>8. Комплекс процессных мероприятий«Развитие службы крови и донорства»</t>
  </si>
  <si>
    <t>9. Комплекс процессных мероприятий «Обеспечение проведения судебно-медицинской и судебно-психиатрической экспертизы»</t>
  </si>
  <si>
    <t>10. Комплекс процессных мероприятий «Обеспечение проведения мероприятий, направленных на улучшение качества медицинской помощи, в том числе выполнение научно-исследовательской работы  по оценке системы здравоохранения Мурманской области и разработке рекомендаций по повышению ее эффективности»</t>
  </si>
  <si>
    <t>11. Комплекс процессных мероприятий «Применение современных методик диагностики и лечения матерей и детей»</t>
  </si>
  <si>
    <t>12. Комплекс процессных мероприятий «Обеспечение оказания медицинской помощи матерям и детям, проведения медицинской и медико-социальной реабилитации матерей и детей»</t>
  </si>
  <si>
    <t>13. Комплекс процессных мероприятий «Укрепление материально-технической базы учреждений здравоохранения»</t>
  </si>
  <si>
    <t>14. Комплекс процессных мероприятий «Обеспечение медицинских организаций системы здравоохранения Мурманской области квалифицированными кадрами»</t>
  </si>
  <si>
    <t>15. Комплекс процессных мероприятий «Создание аккредитационно-симуляционного центра на базе ГООАУ ДПО «Мурманский областной центр повышения квалификации специалистов здравоохранения»»</t>
  </si>
  <si>
    <t xml:space="preserve">16. Комплекс процессных мероприятий «Обеспечение поддержки принятия управленческих решений при управлении сферой здравоохранения с применением современных информационных систем»
</t>
  </si>
  <si>
    <t xml:space="preserve">17. Комплекс процессных мероприятий «Обеспечение реализации государственных функций в сфере охраны здоровья»
</t>
  </si>
  <si>
    <t>изменение роспись</t>
  </si>
  <si>
    <t xml:space="preserve">увеличение показателя </t>
  </si>
  <si>
    <t>Письмо Губернатору МО 08-14/2655-ДП</t>
  </si>
  <si>
    <t>МОКБ</t>
  </si>
  <si>
    <t>ВМП</t>
  </si>
  <si>
    <t>новое мероприятие</t>
  </si>
  <si>
    <t>Количество отремонтированного медицинского оборудования</t>
  </si>
  <si>
    <t>Мероприятие (результат) «Осуществлено финансовое обеспечение мероприятий по ремонту медицинского оборудования»</t>
  </si>
  <si>
    <t>4. Мероприятие (результат) «Осуществлено финансовое обеспечение мероприятий по ремонту медицинского оборудования», в том числе:</t>
  </si>
  <si>
    <t>Предоставление целевой субсидии на ремонт медицинского оборудования, приобретаемого подведомственными Министерству здравоохранения организациями</t>
  </si>
  <si>
    <t>4. «Осуществлено финансовое обеспечение мероприятий по ремонту медицинского оборудования»</t>
  </si>
  <si>
    <t>Контрольная точка 4.1. «Заключено соглашение о предоставлении из областного бюджета государственным областным бюджетным и автономным  учреждениям субсидии на иные цели»</t>
  </si>
  <si>
    <t>3. Региональный проект «Борьба с сердечно-сосудистыми заболеваниями» (всего), в том числе:</t>
  </si>
  <si>
    <t>4. Региональный проект «Борьба с сахарным диабетом» (всего), в том числе:</t>
  </si>
  <si>
    <t>5. Региональный проект «Борьба с гепатитом С и минимизация рисков распространения данного заболевания» (всего), в том числе:</t>
  </si>
  <si>
    <t>2027</t>
  </si>
  <si>
    <t>2028</t>
  </si>
  <si>
    <t>2029</t>
  </si>
  <si>
    <t>2030</t>
  </si>
  <si>
    <t>Действующая редакция</t>
  </si>
  <si>
    <t>ГРК</t>
  </si>
  <si>
    <t>6. Мероприятие (результат)«Осуществлено финансовое обеспечение затрат на оплату труда медицинских психологов в рамках проекта «Сертификат молодоженов»», всего, в том числе:</t>
  </si>
  <si>
    <t>7. Мероприятие (результат) «Оказана первичная медико-санитарная помощь, включенная в базовую и сверхбазовую программу обязательного медицинского страхования», всего, в том числе:</t>
  </si>
  <si>
    <t>8. Мероприятие (результат) «Проведена диспансеризация отдельных категорий граждан», всего, в том числе:</t>
  </si>
  <si>
    <t>5. Мероприятие (результат)«Обеспечено финансирование деятельности врачебного участка, осуществляющего медицинское обслуживание населения», всего, в том числе:</t>
  </si>
  <si>
    <t>в соответствие с СБР (переименование мероприятия в связи с реорганизацией в форме слияния)</t>
  </si>
  <si>
    <t>переименование мероприятия</t>
  </si>
  <si>
    <t>Мероприятие (результат) «Обеспечено финансирование деятельности врачебного участка, осуществляющего медицинское обслуживание населения»</t>
  </si>
  <si>
    <t>Мероприятие (результат) «Осуществлено финансовое обеспечение затрат на оплату труда медицинских психологов в рамках проекта «Сертификат молодоженов»»</t>
  </si>
  <si>
    <t>Предоставление субсидии подведомственным Министерству здравоохранения Мурманской области учреждениям в целях реализации Программы «Сертификат молодоженов»» для Мурманской области</t>
  </si>
  <si>
    <t>Предоставление целевой субсидии подведомственному Министерству здравоохранения Мурманской области учреждению для медицинского обслуживания государственных служащих Мурманской области на базе ГОАУЗ «МОМЦ»</t>
  </si>
  <si>
    <t>переименование</t>
  </si>
  <si>
    <t>новое</t>
  </si>
  <si>
    <t>наименование</t>
  </si>
  <si>
    <t>5. Мероприятие (результат) «Обеспечено финансирование деятельности врачебного участка, осуществляющего медицинское обслуживание населения»</t>
  </si>
  <si>
    <t>Контрольная точка 6.1. «Предоставлен отчет о расходах, источником финансового обеспечения которых
является целевая субсидия»</t>
  </si>
  <si>
    <t>Контрольная точка 6.2. «Предоставлен отчет о достижении значений результатов предоставления субсидии»</t>
  </si>
  <si>
    <t>Контрольная точка 6.3. «Предоставлен отчет о реализации плана мероприятий по достижению результатов предоставления субсидии»</t>
  </si>
  <si>
    <t>Контрольная точка 6.4. «Предоставлен отчет о расходах, источником финансового обеспечения которых
является целевая субсидия»</t>
  </si>
  <si>
    <t>Контрольная точка 6.5. «Предоставлен отчет о достижении значений результатов предоставления субсидии»</t>
  </si>
  <si>
    <t>Контрольная точка 6.6. «Предоставлен отчет о реализации плана мероприятий по достижению результатов предоставления субсидии»</t>
  </si>
  <si>
    <t>7. Мероприятие (результат) «Оказана первичная медико-санитарная помощь, включенная в базовую и сверхбазовую программу обязательного медицинского страхования»</t>
  </si>
  <si>
    <t>8. Мероприятие (результат) «Проведена диспансеризация отдельных категорий граждан»</t>
  </si>
  <si>
    <t>изменение на ГАУЗ</t>
  </si>
  <si>
    <t xml:space="preserve">введены новые КТ </t>
  </si>
  <si>
    <t>Контрольная точка 5.1. «Заключено соглашение о предоставлении из областного бюджета государственному областному учреждению субсидии на иные цели»</t>
  </si>
  <si>
    <t>6. Мероприятие (результат) «Осуществлено финансовое обеспечение затрат на оплату труда медицинских психологов в рамках проекта «Сертификат молодоженов»»</t>
  </si>
  <si>
    <t>Сверх СБР</t>
  </si>
  <si>
    <t>новые КТ</t>
  </si>
  <si>
    <t>Контрольная точка 4.2. «Предоставлен отчет о расходах, источником финансового обеспечения которых
является целевая субсидия»</t>
  </si>
  <si>
    <t>Контрольная точка 4.3. «Предоставлен отчет о расходах, источником финансового обеспечения которых
является целевая субсидия»</t>
  </si>
  <si>
    <t>Контрольная точка 4.4. «Предоставлен отчет о достижении значений результатов предоставления субсидии»</t>
  </si>
  <si>
    <t>Контрольная точка 4.5. «Предоставлен отчет о реализации плана мероприятий по достижению результатов предоставления субсидии»</t>
  </si>
  <si>
    <t>15. Мероприятие (результат) «Обеспечена уплата налога на имущество, исчисленного в связи с передачей квартир, в оперативное управление учреждениям, подведомственным Министерству здравоохранения Мурманской области», всего, в том числе:</t>
  </si>
  <si>
    <t>с учетом ГП5</t>
  </si>
  <si>
    <t xml:space="preserve">Справка СБР </t>
  </si>
  <si>
    <t xml:space="preserve">Мероприятие (результат) «Обеспечена уплата налога на имущество, исчисленного в связи с передачей квартир, в оперативное управление учреждениям, подведомственным Министерству здравоохранения Мурманской области» </t>
  </si>
  <si>
    <t>Финансовое обеспечение реализаций функций Министерства здравоохранения Мурманской области в части уплаты налога на имущество в связи с передачей квартир, в оперативное управление учреждениям, подведомственным Министерству здравоохранения Мурманской области</t>
  </si>
  <si>
    <t>15. Мероприятие (результат) «Обеспечена уплата налога на имущество, исчисленного в связи с передачей квартир, в оперативное управление учреждениям, подведомственным Министерству здравоохранения Мурманской области»</t>
  </si>
  <si>
    <t xml:space="preserve">введение новых КТ </t>
  </si>
  <si>
    <t>Контрольная точка 15.1. «Предоставлен отчет о расходах, источником финансового обеспечения которых
является целевая субсидия»</t>
  </si>
  <si>
    <t>Контрольная точка 15.2. «Предоставлен отчет о достижении значений результатов предоставления субсидии»</t>
  </si>
  <si>
    <t>Контрольная точка 15.3. «Предоставлен отчет о реализации плана мероприятий по достижению результатов предоставления субсидии»</t>
  </si>
  <si>
    <t>Контрольная точка 15.4. «Предоставлен отчет о расходах, источником финансового обеспечения которых
является целевая субсидия»</t>
  </si>
  <si>
    <t>Контрольная точка 15.5. «Предоставлен отчет о достижении значений результатов предоставления субсидии»</t>
  </si>
  <si>
    <t>Контрольная точка 15.6. «Предоставлен отчет о реализации плана мероприятий по достижению результатов предоставления субсидии»</t>
  </si>
  <si>
    <t>новое мероприятие СБР</t>
  </si>
  <si>
    <t>193 253 384,4 тыс.руб., в том числе:
Этап I: 82 131 959,8 тыс.руб.
Этап II: 111 121 424,6 тыс.руб.</t>
  </si>
  <si>
    <t xml:space="preserve">«Наименование государственной программы, ответственного исполнителя (соисполнителя) государственной программы, структурного элемента/источник финансового обеспечения
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</si>
</sst>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00"/>
  </numFmts>
  <fonts count="10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2"/>
      <name val="Times New Roman"/>
      <family val="1"/>
      <charset val="204"/>
    </font>
    <font>
      <i/>
      <sz val="12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trike/>
      <sz val="12"/>
      <color indexed="2"/>
      <name val="Times New Roman"/>
      <family val="1"/>
      <charset val="204"/>
    </font>
    <font>
      <i/>
      <strike/>
      <sz val="12"/>
      <color indexed="2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8D1FD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9"/>
      <color rgb="FF7030A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8"/>
      <color rgb="FF7030A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8"/>
      <color rgb="FF00B0F0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i/>
      <sz val="8"/>
      <color rgb="FF00B0F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rgb="FF0033CC"/>
      <name val="Times New Roman"/>
      <family val="1"/>
      <charset val="204"/>
    </font>
    <font>
      <sz val="9"/>
      <color rgb="FF0033CC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8"/>
      <color rgb="FF8D1FD1"/>
      <name val="Times New Roman"/>
      <family val="1"/>
      <charset val="204"/>
    </font>
    <font>
      <sz val="9"/>
      <color theme="8" tint="-0.249977111117893"/>
      <name val="Times New Roman"/>
      <family val="1"/>
      <charset val="204"/>
    </font>
    <font>
      <sz val="8"/>
      <color rgb="FF0070C0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sz val="8"/>
      <color rgb="FF0066FF"/>
      <name val="Times New Roman"/>
      <family val="1"/>
      <charset val="204"/>
    </font>
    <font>
      <sz val="8"/>
      <color theme="8" tint="-0.249977111117893"/>
      <name val="Times New Roman"/>
      <family val="1"/>
      <charset val="204"/>
    </font>
    <font>
      <sz val="11"/>
      <color rgb="FF0066FF"/>
      <name val="Times New Roman"/>
      <family val="1"/>
      <charset val="204"/>
    </font>
    <font>
      <sz val="10"/>
      <color rgb="FF0066FF"/>
      <name val="Times New Roman"/>
      <family val="1"/>
      <charset val="204"/>
    </font>
    <font>
      <sz val="9"/>
      <color rgb="FF0066FF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8"/>
      <color rgb="FF0066FF"/>
      <name val="Times New Roman"/>
      <family val="1"/>
      <charset val="204"/>
    </font>
    <font>
      <strike/>
      <sz val="8"/>
      <color rgb="FF0066FF"/>
      <name val="Times New Roman"/>
      <family val="1"/>
      <charset val="204"/>
    </font>
    <font>
      <i/>
      <sz val="8"/>
      <color rgb="FF0066FF"/>
      <name val="Times New Roman"/>
      <family val="1"/>
      <charset val="204"/>
    </font>
    <font>
      <sz val="14"/>
      <color rgb="FF0066FF"/>
      <name val="Calibri"/>
      <family val="2"/>
      <charset val="204"/>
      <scheme val="minor"/>
    </font>
    <font>
      <sz val="8"/>
      <color rgb="FF0033CC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9"/>
      <color rgb="FF0070C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i/>
      <sz val="7.5"/>
      <color rgb="FF000000"/>
      <name val="Times New Roman"/>
      <family val="1"/>
      <charset val="204"/>
    </font>
    <font>
      <vertAlign val="subscript"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i/>
      <sz val="11"/>
      <color rgb="FF0066FF"/>
      <name val="Calibri"/>
      <family val="2"/>
      <charset val="204"/>
      <scheme val="minor"/>
    </font>
    <font>
      <sz val="10"/>
      <color theme="9" tint="-0.249977111117893"/>
      <name val="Times New Roman"/>
      <family val="1"/>
      <charset val="204"/>
    </font>
    <font>
      <sz val="12"/>
      <color theme="9" tint="-0.249977111117893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rgb="FF7030A0"/>
      <name val="Calibri"/>
      <family val="2"/>
      <charset val="204"/>
      <scheme val="minor"/>
    </font>
    <font>
      <i/>
      <sz val="12"/>
      <color rgb="FF7030A0"/>
      <name val="Times New Roman"/>
      <family val="1"/>
      <charset val="204"/>
    </font>
    <font>
      <i/>
      <sz val="11"/>
      <color rgb="FF0066FF"/>
      <name val="Times New Roman"/>
      <family val="1"/>
      <charset val="204"/>
    </font>
    <font>
      <i/>
      <sz val="9"/>
      <color rgb="FF0066F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rgb="FF7030A0"/>
      <name val="Times New Roman"/>
      <family val="1"/>
      <charset val="204"/>
    </font>
    <font>
      <sz val="7.5"/>
      <color rgb="FF0070C0"/>
      <name val="Times New Roman"/>
      <family val="1"/>
      <charset val="204"/>
    </font>
    <font>
      <sz val="8"/>
      <color rgb="FF0000FF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8"/>
      <color indexed="81"/>
      <name val="Tahoma"/>
      <family val="2"/>
      <charset val="204"/>
    </font>
    <font>
      <sz val="7"/>
      <color indexed="81"/>
      <name val="Tahoma"/>
      <family val="2"/>
      <charset val="204"/>
    </font>
    <font>
      <i/>
      <sz val="10"/>
      <color rgb="FF0000F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7.5"/>
      <color rgb="FF0000FF"/>
      <name val="Times New Roman"/>
      <family val="1"/>
      <charset val="204"/>
    </font>
    <font>
      <sz val="9"/>
      <color rgb="FF9933FF"/>
      <name val="Times New Roman"/>
      <family val="1"/>
      <charset val="204"/>
    </font>
    <font>
      <sz val="10"/>
      <color rgb="FF9933FF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sz val="8"/>
      <color rgb="FF00B050"/>
      <name val="Times New Roman"/>
      <family val="1"/>
      <charset val="204"/>
    </font>
    <font>
      <i/>
      <sz val="11"/>
      <color rgb="FF9933FF"/>
      <name val="Times New Roman"/>
      <family val="1"/>
      <charset val="204"/>
    </font>
    <font>
      <i/>
      <sz val="11"/>
      <color rgb="FF0033CC"/>
      <name val="Times New Roman"/>
      <family val="1"/>
      <charset val="204"/>
    </font>
    <font>
      <i/>
      <sz val="8"/>
      <color rgb="FF0033CC"/>
      <name val="Times New Roman"/>
      <family val="1"/>
      <charset val="204"/>
    </font>
    <font>
      <i/>
      <sz val="12"/>
      <color rgb="FF00B050"/>
      <name val="Times New Roman"/>
      <family val="1"/>
      <charset val="204"/>
    </font>
    <font>
      <i/>
      <sz val="11"/>
      <color rgb="FF00B050"/>
      <name val="Times New Roman"/>
      <family val="1"/>
      <charset val="204"/>
    </font>
    <font>
      <sz val="9"/>
      <color rgb="FF008000"/>
      <name val="Times New Roman"/>
      <family val="1"/>
      <charset val="204"/>
    </font>
    <font>
      <sz val="10"/>
      <color rgb="FF006699"/>
      <name val="Times New Roman"/>
      <family val="1"/>
      <charset val="204"/>
    </font>
    <font>
      <i/>
      <sz val="11"/>
      <color rgb="FF33CC33"/>
      <name val="Calibri"/>
      <family val="2"/>
      <charset val="204"/>
      <scheme val="minor"/>
    </font>
    <font>
      <sz val="10"/>
      <color rgb="FF008000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theme="0" tint="-4.9989318521683403E-2"/>
      </patternFill>
    </fill>
    <fill>
      <patternFill patternType="solid">
        <fgColor rgb="FF99E3AB"/>
        <bgColor theme="0" tint="-4.9989318521683403E-2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99E3AB"/>
        <bgColor indexed="64"/>
      </patternFill>
    </fill>
    <fill>
      <patternFill patternType="solid">
        <fgColor rgb="FFF2F2F2"/>
        <bgColor theme="0" tint="-4.9989318521683403E-2"/>
      </patternFill>
    </fill>
    <fill>
      <patternFill patternType="solid">
        <fgColor rgb="FFF2F2F2"/>
        <bgColor indexed="64"/>
      </patternFill>
    </fill>
    <fill>
      <patternFill patternType="solid">
        <fgColor rgb="FFDDDDDD"/>
        <bgColor theme="0" tint="-4.9989318521683403E-2"/>
      </patternFill>
    </fill>
    <fill>
      <patternFill patternType="solid">
        <fgColor rgb="FFF8F8F8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theme="0" tint="-4.9989318521683403E-2"/>
      </patternFill>
    </fill>
    <fill>
      <patternFill patternType="solid">
        <fgColor rgb="FFFFCC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theme="0" tint="-4.9989318521683403E-2"/>
      </patternFill>
    </fill>
    <fill>
      <patternFill patternType="solid">
        <fgColor rgb="FFB2B2B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00FF"/>
        <bgColor theme="0" tint="-4.9989318521683403E-2"/>
      </patternFill>
    </fill>
    <fill>
      <patternFill patternType="solid">
        <fgColor rgb="FFFF00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0" tint="-4.9989318521683403E-2"/>
      </patternFill>
    </fill>
    <fill>
      <patternFill patternType="solid">
        <fgColor rgb="FFFFCC99"/>
        <bgColor indexed="64"/>
      </patternFill>
    </fill>
    <fill>
      <patternFill patternType="solid">
        <fgColor rgb="FFCC99FF"/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66CC"/>
        <bgColor theme="0" tint="-4.9989318521683403E-2"/>
      </patternFill>
    </fill>
    <fill>
      <patternFill patternType="solid">
        <fgColor rgb="FF9966FF"/>
        <bgColor theme="0" tint="-4.9989318521683403E-2"/>
      </patternFill>
    </fill>
    <fill>
      <patternFill patternType="solid">
        <fgColor rgb="FF66CCFF"/>
        <bgColor indexed="64"/>
      </patternFill>
    </fill>
    <fill>
      <patternFill patternType="solid">
        <fgColor rgb="FF9933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left" vertical="center" wrapText="1" indent="3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 indent="3"/>
    </xf>
    <xf numFmtId="0" fontId="11" fillId="0" borderId="0" xfId="0" applyFont="1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 wrapText="1"/>
    </xf>
    <xf numFmtId="0" fontId="9" fillId="3" borderId="0" xfId="0" applyFont="1" applyFill="1" applyAlignment="1">
      <alignment wrapText="1"/>
    </xf>
    <xf numFmtId="164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justify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Fill="1" applyBorder="1" applyAlignment="1">
      <alignment wrapText="1"/>
    </xf>
    <xf numFmtId="164" fontId="10" fillId="3" borderId="1" xfId="0" applyNumberFormat="1" applyFont="1" applyFill="1" applyBorder="1" applyAlignment="1">
      <alignment horizontal="right" wrapText="1"/>
    </xf>
    <xf numFmtId="0" fontId="13" fillId="0" borderId="1" xfId="0" applyFont="1" applyBorder="1" applyAlignment="1">
      <alignment horizontal="left" wrapText="1"/>
    </xf>
    <xf numFmtId="0" fontId="9" fillId="3" borderId="0" xfId="0" applyFont="1" applyFill="1" applyAlignment="1">
      <alignment vertical="center" wrapText="1"/>
    </xf>
    <xf numFmtId="164" fontId="10" fillId="3" borderId="3" xfId="0" applyNumberFormat="1" applyFont="1" applyFill="1" applyBorder="1" applyAlignment="1">
      <alignment horizontal="right" wrapText="1"/>
    </xf>
    <xf numFmtId="0" fontId="4" fillId="7" borderId="1" xfId="0" applyFont="1" applyFill="1" applyBorder="1" applyAlignment="1">
      <alignment horizontal="justify" wrapText="1"/>
    </xf>
    <xf numFmtId="164" fontId="4" fillId="7" borderId="1" xfId="0" applyNumberFormat="1" applyFont="1" applyFill="1" applyBorder="1" applyAlignment="1">
      <alignment horizontal="right" wrapText="1"/>
    </xf>
    <xf numFmtId="0" fontId="13" fillId="7" borderId="1" xfId="0" applyFont="1" applyFill="1" applyBorder="1" applyAlignment="1">
      <alignment horizontal="left" wrapText="1"/>
    </xf>
    <xf numFmtId="164" fontId="4" fillId="7" borderId="1" xfId="0" applyNumberFormat="1" applyFont="1" applyFill="1" applyBorder="1" applyAlignment="1">
      <alignment wrapText="1"/>
    </xf>
    <xf numFmtId="0" fontId="4" fillId="7" borderId="1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 indent="3"/>
    </xf>
    <xf numFmtId="164" fontId="3" fillId="7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 applyAlignment="1">
      <alignment horizontal="left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0" xfId="0" applyNumberFormat="1" applyFont="1"/>
    <xf numFmtId="164" fontId="9" fillId="0" borderId="0" xfId="0" applyNumberFormat="1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vertical="center" wrapText="1"/>
    </xf>
    <xf numFmtId="4" fontId="3" fillId="0" borderId="0" xfId="0" applyNumberFormat="1" applyFont="1"/>
    <xf numFmtId="0" fontId="3" fillId="7" borderId="1" xfId="0" applyFont="1" applyFill="1" applyBorder="1" applyAlignment="1">
      <alignment horizontal="justify" vertical="center" wrapText="1"/>
    </xf>
    <xf numFmtId="164" fontId="9" fillId="5" borderId="1" xfId="0" applyNumberFormat="1" applyFont="1" applyFill="1" applyBorder="1" applyAlignment="1">
      <alignment horizontal="right" wrapText="1"/>
    </xf>
    <xf numFmtId="164" fontId="3" fillId="5" borderId="1" xfId="0" applyNumberFormat="1" applyFont="1" applyFill="1" applyBorder="1" applyAlignment="1">
      <alignment wrapText="1"/>
    </xf>
    <xf numFmtId="0" fontId="20" fillId="0" borderId="0" xfId="0" applyFont="1"/>
    <xf numFmtId="164" fontId="20" fillId="0" borderId="0" xfId="0" applyNumberFormat="1" applyFont="1"/>
    <xf numFmtId="164" fontId="21" fillId="0" borderId="0" xfId="0" applyNumberFormat="1" applyFont="1"/>
    <xf numFmtId="0" fontId="22" fillId="0" borderId="0" xfId="0" applyFont="1"/>
    <xf numFmtId="0" fontId="4" fillId="7" borderId="1" xfId="0" applyFont="1" applyFill="1" applyBorder="1" applyAlignment="1">
      <alignment horizontal="justify" vertical="center" wrapText="1"/>
    </xf>
    <xf numFmtId="164" fontId="4" fillId="7" borderId="1" xfId="0" applyNumberFormat="1" applyFont="1" applyFill="1" applyBorder="1" applyAlignment="1">
      <alignment vertical="center" wrapText="1"/>
    </xf>
    <xf numFmtId="0" fontId="4" fillId="12" borderId="1" xfId="0" applyFont="1" applyFill="1" applyBorder="1" applyAlignment="1">
      <alignment horizontal="justify" wrapText="1"/>
    </xf>
    <xf numFmtId="164" fontId="4" fillId="12" borderId="1" xfId="0" applyNumberFormat="1" applyFont="1" applyFill="1" applyBorder="1" applyAlignment="1">
      <alignment horizontal="right" wrapText="1"/>
    </xf>
    <xf numFmtId="0" fontId="13" fillId="12" borderId="1" xfId="0" applyFont="1" applyFill="1" applyBorder="1" applyAlignment="1">
      <alignment horizontal="left" wrapText="1"/>
    </xf>
    <xf numFmtId="164" fontId="4" fillId="12" borderId="1" xfId="0" applyNumberFormat="1" applyFont="1" applyFill="1" applyBorder="1" applyAlignment="1">
      <alignment wrapText="1"/>
    </xf>
    <xf numFmtId="0" fontId="4" fillId="1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4" fillId="13" borderId="1" xfId="0" applyNumberFormat="1" applyFont="1" applyFill="1" applyBorder="1" applyAlignment="1">
      <alignment vertical="center" wrapText="1"/>
    </xf>
    <xf numFmtId="0" fontId="4" fillId="13" borderId="1" xfId="0" applyFont="1" applyFill="1" applyBorder="1" applyAlignment="1">
      <alignment horizontal="justify" vertical="center" wrapText="1"/>
    </xf>
    <xf numFmtId="4" fontId="11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Fill="1"/>
    <xf numFmtId="0" fontId="3" fillId="0" borderId="0" xfId="0" applyFont="1" applyBorder="1"/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Alignment="1"/>
    <xf numFmtId="0" fontId="26" fillId="0" borderId="0" xfId="0" applyFont="1" applyFill="1"/>
    <xf numFmtId="49" fontId="26" fillId="0" borderId="0" xfId="0" applyNumberFormat="1" applyFont="1" applyFill="1"/>
    <xf numFmtId="0" fontId="18" fillId="0" borderId="0" xfId="0" applyFont="1" applyFill="1" applyAlignment="1">
      <alignment horizontal="right"/>
    </xf>
    <xf numFmtId="0" fontId="22" fillId="0" borderId="0" xfId="0" applyFont="1" applyFill="1"/>
    <xf numFmtId="0" fontId="17" fillId="0" borderId="1" xfId="0" applyFont="1" applyFill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4" fontId="18" fillId="0" borderId="0" xfId="0" applyNumberFormat="1" applyFont="1"/>
    <xf numFmtId="0" fontId="17" fillId="6" borderId="3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3" fillId="13" borderId="6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4" fontId="20" fillId="0" borderId="0" xfId="0" applyNumberFormat="1" applyFont="1"/>
    <xf numFmtId="4" fontId="3" fillId="0" borderId="0" xfId="0" applyNumberFormat="1" applyFont="1" applyFill="1"/>
    <xf numFmtId="164" fontId="3" fillId="6" borderId="1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/>
    <xf numFmtId="164" fontId="9" fillId="4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0" fillId="0" borderId="0" xfId="0" applyFont="1" applyAlignment="1">
      <alignment horizontal="left"/>
    </xf>
    <xf numFmtId="0" fontId="9" fillId="6" borderId="5" xfId="0" applyFont="1" applyFill="1" applyBorder="1" applyAlignment="1">
      <alignment horizontal="center" vertical="center" wrapText="1"/>
    </xf>
    <xf numFmtId="0" fontId="32" fillId="0" borderId="0" xfId="0" applyFont="1"/>
    <xf numFmtId="0" fontId="9" fillId="6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32" fillId="0" borderId="0" xfId="0" applyFont="1" applyFill="1"/>
    <xf numFmtId="0" fontId="9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horizontal="center" vertical="top" wrapText="1"/>
    </xf>
    <xf numFmtId="0" fontId="37" fillId="0" borderId="0" xfId="0" applyFont="1" applyFill="1" applyBorder="1" applyAlignment="1">
      <alignment horizontal="left" vertical="top" wrapText="1"/>
    </xf>
    <xf numFmtId="0" fontId="5" fillId="0" borderId="0" xfId="0" applyFont="1"/>
    <xf numFmtId="0" fontId="29" fillId="0" borderId="0" xfId="0" applyFont="1" applyAlignment="1">
      <alignment horizontal="left"/>
    </xf>
    <xf numFmtId="0" fontId="40" fillId="0" borderId="0" xfId="0" applyFont="1"/>
    <xf numFmtId="164" fontId="40" fillId="0" borderId="0" xfId="0" applyNumberFormat="1" applyFont="1"/>
    <xf numFmtId="0" fontId="4" fillId="0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" fontId="31" fillId="0" borderId="0" xfId="0" applyNumberFormat="1" applyFont="1"/>
    <xf numFmtId="49" fontId="30" fillId="0" borderId="0" xfId="0" applyNumberFormat="1" applyFont="1"/>
    <xf numFmtId="164" fontId="31" fillId="0" borderId="0" xfId="0" applyNumberFormat="1" applyFont="1"/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4" fillId="0" borderId="2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top" wrapText="1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vertical="top" wrapText="1"/>
    </xf>
    <xf numFmtId="0" fontId="36" fillId="0" borderId="0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9" fillId="13" borderId="1" xfId="0" applyNumberFormat="1" applyFont="1" applyFill="1" applyBorder="1" applyAlignment="1">
      <alignment horizontal="center" vertical="center" wrapText="1"/>
    </xf>
    <xf numFmtId="49" fontId="9" fillId="16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1" fillId="0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2" fillId="0" borderId="0" xfId="0" applyFont="1" applyFill="1"/>
    <xf numFmtId="49" fontId="42" fillId="0" borderId="0" xfId="0" applyNumberFormat="1" applyFont="1" applyFill="1"/>
    <xf numFmtId="4" fontId="43" fillId="0" borderId="0" xfId="0" applyNumberFormat="1" applyFont="1"/>
    <xf numFmtId="0" fontId="10" fillId="6" borderId="1" xfId="0" applyFont="1" applyFill="1" applyBorder="1" applyAlignment="1">
      <alignment horizontal="left" vertical="center" wrapText="1"/>
    </xf>
    <xf numFmtId="4" fontId="22" fillId="0" borderId="0" xfId="0" applyNumberFormat="1" applyFont="1"/>
    <xf numFmtId="2" fontId="3" fillId="0" borderId="0" xfId="0" applyNumberFormat="1" applyFont="1"/>
    <xf numFmtId="165" fontId="3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4" fontId="22" fillId="0" borderId="0" xfId="0" applyNumberFormat="1" applyFont="1"/>
    <xf numFmtId="165" fontId="20" fillId="0" borderId="0" xfId="0" applyNumberFormat="1" applyFont="1"/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/>
    <xf numFmtId="0" fontId="22" fillId="0" borderId="0" xfId="0" applyFont="1" applyFill="1" applyBorder="1" applyAlignment="1">
      <alignment horizontal="center" vertical="center" wrapText="1"/>
    </xf>
    <xf numFmtId="0" fontId="43" fillId="0" borderId="0" xfId="0" applyFont="1"/>
    <xf numFmtId="0" fontId="9" fillId="15" borderId="1" xfId="0" applyFont="1" applyFill="1" applyBorder="1" applyAlignment="1">
      <alignment wrapText="1"/>
    </xf>
    <xf numFmtId="164" fontId="10" fillId="15" borderId="1" xfId="0" applyNumberFormat="1" applyFont="1" applyFill="1" applyBorder="1" applyAlignment="1">
      <alignment horizontal="right" wrapText="1"/>
    </xf>
    <xf numFmtId="164" fontId="4" fillId="7" borderId="3" xfId="0" applyNumberFormat="1" applyFont="1" applyFill="1" applyBorder="1" applyAlignment="1">
      <alignment wrapText="1"/>
    </xf>
    <xf numFmtId="0" fontId="3" fillId="13" borderId="1" xfId="0" applyFont="1" applyFill="1" applyBorder="1" applyAlignment="1">
      <alignment horizontal="justify" vertical="center" wrapText="1"/>
    </xf>
    <xf numFmtId="164" fontId="3" fillId="13" borderId="1" xfId="0" applyNumberFormat="1" applyFont="1" applyFill="1" applyBorder="1" applyAlignment="1">
      <alignment vertical="center" wrapText="1"/>
    </xf>
    <xf numFmtId="164" fontId="4" fillId="13" borderId="1" xfId="0" applyNumberFormat="1" applyFont="1" applyFill="1" applyBorder="1" applyAlignment="1">
      <alignment horizontal="right" wrapText="1"/>
    </xf>
    <xf numFmtId="165" fontId="4" fillId="0" borderId="1" xfId="0" applyNumberFormat="1" applyFont="1" applyFill="1" applyBorder="1" applyAlignment="1">
      <alignment vertical="center" wrapText="1"/>
    </xf>
    <xf numFmtId="164" fontId="10" fillId="3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wrapText="1"/>
    </xf>
    <xf numFmtId="0" fontId="1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13" borderId="1" xfId="0" applyFont="1" applyFill="1" applyBorder="1" applyAlignment="1">
      <alignment horizontal="justify" wrapText="1"/>
    </xf>
    <xf numFmtId="0" fontId="9" fillId="17" borderId="1" xfId="0" applyFont="1" applyFill="1" applyBorder="1" applyAlignment="1">
      <alignment wrapText="1"/>
    </xf>
    <xf numFmtId="164" fontId="10" fillId="17" borderId="1" xfId="0" applyNumberFormat="1" applyFont="1" applyFill="1" applyBorder="1" applyAlignment="1">
      <alignment horizontal="right" wrapText="1"/>
    </xf>
    <xf numFmtId="164" fontId="10" fillId="3" borderId="3" xfId="0" applyNumberFormat="1" applyFont="1" applyFill="1" applyBorder="1" applyAlignment="1">
      <alignment horizontal="right" vertical="center" wrapText="1"/>
    </xf>
    <xf numFmtId="0" fontId="45" fillId="0" borderId="0" xfId="0" applyFont="1"/>
    <xf numFmtId="0" fontId="20" fillId="0" borderId="0" xfId="0" applyFont="1" applyFill="1"/>
    <xf numFmtId="0" fontId="46" fillId="0" borderId="0" xfId="0" applyFont="1" applyFill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46" fillId="0" borderId="0" xfId="0" applyFont="1"/>
    <xf numFmtId="164" fontId="45" fillId="0" borderId="0" xfId="0" applyNumberFormat="1" applyFont="1"/>
    <xf numFmtId="164" fontId="49" fillId="0" borderId="0" xfId="0" applyNumberFormat="1" applyFont="1"/>
    <xf numFmtId="164" fontId="50" fillId="0" borderId="0" xfId="0" applyNumberFormat="1" applyFont="1"/>
    <xf numFmtId="164" fontId="46" fillId="0" borderId="0" xfId="0" applyNumberFormat="1" applyFont="1"/>
    <xf numFmtId="4" fontId="4" fillId="0" borderId="0" xfId="0" applyNumberFormat="1" applyFont="1" applyFill="1" applyBorder="1" applyAlignment="1">
      <alignment horizontal="center" vertical="top" wrapText="1"/>
    </xf>
    <xf numFmtId="4" fontId="45" fillId="0" borderId="0" xfId="0" applyNumberFormat="1" applyFont="1" applyFill="1" applyBorder="1" applyAlignment="1">
      <alignment horizontal="center" vertical="top" wrapText="1"/>
    </xf>
    <xf numFmtId="0" fontId="18" fillId="0" borderId="0" xfId="0" applyFont="1"/>
    <xf numFmtId="0" fontId="44" fillId="0" borderId="0" xfId="0" applyFont="1"/>
    <xf numFmtId="14" fontId="47" fillId="0" borderId="0" xfId="0" applyNumberFormat="1" applyFont="1"/>
    <xf numFmtId="164" fontId="17" fillId="2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7" borderId="1" xfId="0" applyNumberFormat="1" applyFont="1" applyFill="1" applyBorder="1" applyAlignment="1">
      <alignment horizontal="right" vertical="center" wrapText="1"/>
    </xf>
    <xf numFmtId="164" fontId="3" fillId="10" borderId="1" xfId="0" applyNumberFormat="1" applyFont="1" applyFill="1" applyBorder="1" applyAlignment="1">
      <alignment horizontal="right" vertical="center" wrapText="1"/>
    </xf>
    <xf numFmtId="49" fontId="46" fillId="0" borderId="0" xfId="0" applyNumberFormat="1" applyFont="1"/>
    <xf numFmtId="4" fontId="45" fillId="0" borderId="0" xfId="0" applyNumberFormat="1" applyFont="1" applyFill="1" applyBorder="1" applyAlignment="1">
      <alignment horizontal="right" wrapText="1"/>
    </xf>
    <xf numFmtId="4" fontId="45" fillId="0" borderId="0" xfId="0" applyNumberFormat="1" applyFont="1" applyFill="1" applyBorder="1" applyAlignment="1">
      <alignment horizontal="center" wrapText="1"/>
    </xf>
    <xf numFmtId="0" fontId="50" fillId="0" borderId="0" xfId="0" applyFont="1" applyFill="1"/>
    <xf numFmtId="0" fontId="52" fillId="0" borderId="8" xfId="0" applyFont="1" applyBorder="1" applyAlignment="1"/>
    <xf numFmtId="0" fontId="53" fillId="0" borderId="0" xfId="0" applyFont="1"/>
    <xf numFmtId="0" fontId="53" fillId="0" borderId="0" xfId="0" applyFont="1" applyFill="1"/>
    <xf numFmtId="0" fontId="54" fillId="0" borderId="0" xfId="0" applyFont="1"/>
    <xf numFmtId="165" fontId="50" fillId="0" borderId="0" xfId="0" applyNumberFormat="1" applyFont="1"/>
    <xf numFmtId="4" fontId="50" fillId="0" borderId="0" xfId="0" applyNumberFormat="1" applyFont="1"/>
    <xf numFmtId="165" fontId="46" fillId="0" borderId="0" xfId="0" applyNumberFormat="1" applyFont="1"/>
    <xf numFmtId="4" fontId="46" fillId="0" borderId="0" xfId="0" applyNumberFormat="1" applyFont="1"/>
    <xf numFmtId="4" fontId="45" fillId="0" borderId="0" xfId="0" applyNumberFormat="1" applyFont="1" applyFill="1" applyBorder="1" applyAlignment="1">
      <alignment horizontal="left" wrapText="1"/>
    </xf>
    <xf numFmtId="164" fontId="3" fillId="14" borderId="1" xfId="0" applyNumberFormat="1" applyFont="1" applyFill="1" applyBorder="1" applyAlignment="1">
      <alignment horizontal="right" vertical="center" wrapText="1"/>
    </xf>
    <xf numFmtId="165" fontId="49" fillId="0" borderId="0" xfId="0" applyNumberFormat="1" applyFont="1"/>
    <xf numFmtId="164" fontId="46" fillId="0" borderId="0" xfId="0" applyNumberFormat="1" applyFont="1" applyAlignment="1">
      <alignment horizontal="center" vertical="center"/>
    </xf>
    <xf numFmtId="164" fontId="49" fillId="0" borderId="0" xfId="0" applyNumberFormat="1" applyFont="1" applyAlignment="1">
      <alignment horizontal="center" vertical="center"/>
    </xf>
    <xf numFmtId="49" fontId="9" fillId="1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 indent="3"/>
    </xf>
    <xf numFmtId="0" fontId="55" fillId="0" borderId="0" xfId="0" applyFont="1"/>
    <xf numFmtId="164" fontId="50" fillId="0" borderId="0" xfId="0" applyNumberFormat="1" applyFont="1" applyAlignment="1">
      <alignment horizontal="center" vertical="center"/>
    </xf>
    <xf numFmtId="0" fontId="46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top" wrapText="1"/>
    </xf>
    <xf numFmtId="49" fontId="9" fillId="7" borderId="1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164" fontId="4" fillId="13" borderId="1" xfId="0" applyNumberFormat="1" applyFont="1" applyFill="1" applyBorder="1" applyAlignment="1">
      <alignment wrapText="1"/>
    </xf>
    <xf numFmtId="164" fontId="49" fillId="0" borderId="0" xfId="0" applyNumberFormat="1" applyFont="1" applyFill="1" applyAlignment="1">
      <alignment horizontal="right" vertical="center" wrapText="1"/>
    </xf>
    <xf numFmtId="0" fontId="57" fillId="0" borderId="0" xfId="0" applyFont="1"/>
    <xf numFmtId="4" fontId="57" fillId="0" borderId="0" xfId="0" applyNumberFormat="1" applyFont="1"/>
    <xf numFmtId="0" fontId="9" fillId="7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1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9" fillId="13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57" fillId="0" borderId="0" xfId="0" applyNumberFormat="1" applyFont="1"/>
    <xf numFmtId="0" fontId="58" fillId="0" borderId="0" xfId="0" applyFont="1"/>
    <xf numFmtId="0" fontId="3" fillId="0" borderId="0" xfId="0" applyFont="1" applyFill="1" applyBorder="1" applyAlignment="1">
      <alignment horizontal="center" vertical="center"/>
    </xf>
    <xf numFmtId="164" fontId="9" fillId="19" borderId="1" xfId="0" applyNumberFormat="1" applyFont="1" applyFill="1" applyBorder="1" applyAlignment="1">
      <alignment horizontal="righ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164" fontId="9" fillId="19" borderId="1" xfId="0" applyNumberFormat="1" applyFont="1" applyFill="1" applyBorder="1" applyAlignment="1">
      <alignment horizontal="center" vertical="center" wrapText="1"/>
    </xf>
    <xf numFmtId="0" fontId="59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164" fontId="3" fillId="19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9" fillId="13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9" fillId="13" borderId="6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wrapText="1"/>
    </xf>
    <xf numFmtId="164" fontId="5" fillId="19" borderId="1" xfId="0" applyNumberFormat="1" applyFont="1" applyFill="1" applyBorder="1" applyAlignment="1">
      <alignment horizontal="right" vertical="center" wrapText="1"/>
    </xf>
    <xf numFmtId="164" fontId="9" fillId="19" borderId="1" xfId="0" applyNumberFormat="1" applyFont="1" applyFill="1" applyBorder="1" applyAlignment="1">
      <alignment vertical="center" wrapText="1"/>
    </xf>
    <xf numFmtId="0" fontId="9" fillId="19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left" vertical="center" wrapText="1"/>
    </xf>
    <xf numFmtId="164" fontId="44" fillId="0" borderId="0" xfId="0" applyNumberFormat="1" applyFont="1"/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left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vertical="top" wrapText="1"/>
    </xf>
    <xf numFmtId="0" fontId="62" fillId="0" borderId="1" xfId="0" applyFont="1" applyBorder="1" applyAlignment="1">
      <alignment horizontal="left" vertical="top" wrapText="1"/>
    </xf>
    <xf numFmtId="0" fontId="51" fillId="0" borderId="1" xfId="0" applyFont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wrapText="1"/>
    </xf>
    <xf numFmtId="16" fontId="22" fillId="0" borderId="1" xfId="0" applyNumberFormat="1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wrapText="1"/>
    </xf>
    <xf numFmtId="0" fontId="62" fillId="0" borderId="2" xfId="0" applyFont="1" applyBorder="1" applyAlignment="1">
      <alignment vertical="top" wrapText="1"/>
    </xf>
    <xf numFmtId="0" fontId="22" fillId="20" borderId="1" xfId="0" applyFont="1" applyFill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left" wrapText="1" indent="1"/>
    </xf>
    <xf numFmtId="0" fontId="62" fillId="0" borderId="2" xfId="0" applyFont="1" applyBorder="1" applyAlignment="1">
      <alignment horizontal="center" wrapText="1"/>
    </xf>
    <xf numFmtId="49" fontId="62" fillId="0" borderId="1" xfId="0" applyNumberFormat="1" applyFont="1" applyBorder="1" applyAlignment="1">
      <alignment horizontal="center" wrapText="1"/>
    </xf>
    <xf numFmtId="0" fontId="62" fillId="0" borderId="2" xfId="0" applyFont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66" fillId="0" borderId="0" xfId="0" applyFont="1"/>
    <xf numFmtId="0" fontId="48" fillId="0" borderId="0" xfId="0" applyFont="1" applyFill="1"/>
    <xf numFmtId="0" fontId="67" fillId="0" borderId="0" xfId="0" applyFont="1"/>
    <xf numFmtId="0" fontId="68" fillId="0" borderId="0" xfId="0" applyFont="1"/>
    <xf numFmtId="0" fontId="3" fillId="0" borderId="1" xfId="0" applyFont="1" applyFill="1" applyBorder="1" applyAlignment="1">
      <alignment horizontal="center" vertical="center" wrapText="1"/>
    </xf>
    <xf numFmtId="14" fontId="69" fillId="0" borderId="1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vertical="center" wrapText="1"/>
    </xf>
    <xf numFmtId="164" fontId="3" fillId="9" borderId="1" xfId="0" applyNumberFormat="1" applyFont="1" applyFill="1" applyBorder="1" applyAlignment="1">
      <alignment vertical="center" wrapText="1"/>
    </xf>
    <xf numFmtId="164" fontId="3" fillId="10" borderId="1" xfId="0" applyNumberFormat="1" applyFont="1" applyFill="1" applyBorder="1" applyAlignment="1">
      <alignment vertical="center" wrapText="1"/>
    </xf>
    <xf numFmtId="164" fontId="10" fillId="19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9" fillId="6" borderId="1" xfId="0" applyNumberFormat="1" applyFont="1" applyFill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164" fontId="17" fillId="2" borderId="1" xfId="0" applyNumberFormat="1" applyFont="1" applyFill="1" applyBorder="1" applyAlignment="1">
      <alignment vertical="center" wrapText="1"/>
    </xf>
    <xf numFmtId="164" fontId="24" fillId="4" borderId="1" xfId="0" applyNumberFormat="1" applyFont="1" applyFill="1" applyBorder="1" applyAlignment="1">
      <alignment horizontal="right" vertical="center" wrapText="1"/>
    </xf>
    <xf numFmtId="164" fontId="17" fillId="0" borderId="1" xfId="0" applyNumberFormat="1" applyFont="1" applyBorder="1" applyAlignment="1">
      <alignment horizontal="right" vertical="center" wrapText="1"/>
    </xf>
    <xf numFmtId="164" fontId="24" fillId="19" borderId="1" xfId="0" applyNumberFormat="1" applyFont="1" applyFill="1" applyBorder="1" applyAlignment="1">
      <alignment horizontal="right" vertical="center" wrapText="1"/>
    </xf>
    <xf numFmtId="164" fontId="17" fillId="0" borderId="1" xfId="0" applyNumberFormat="1" applyFont="1" applyFill="1" applyBorder="1" applyAlignment="1">
      <alignment horizontal="right" vertical="center" wrapText="1"/>
    </xf>
    <xf numFmtId="164" fontId="17" fillId="13" borderId="1" xfId="0" applyNumberFormat="1" applyFont="1" applyFill="1" applyBorder="1" applyAlignment="1">
      <alignment horizontal="right" vertical="center" wrapText="1"/>
    </xf>
    <xf numFmtId="164" fontId="24" fillId="6" borderId="1" xfId="0" applyNumberFormat="1" applyFont="1" applyFill="1" applyBorder="1" applyAlignment="1">
      <alignment horizontal="right" vertical="center" wrapText="1"/>
    </xf>
    <xf numFmtId="164" fontId="24" fillId="6" borderId="1" xfId="0" applyNumberFormat="1" applyFont="1" applyFill="1" applyBorder="1" applyAlignment="1">
      <alignment horizontal="right" vertical="center"/>
    </xf>
    <xf numFmtId="164" fontId="17" fillId="7" borderId="1" xfId="0" applyNumberFormat="1" applyFont="1" applyFill="1" applyBorder="1" applyAlignment="1">
      <alignment horizontal="right"/>
    </xf>
    <xf numFmtId="164" fontId="17" fillId="10" borderId="1" xfId="0" applyNumberFormat="1" applyFont="1" applyFill="1" applyBorder="1" applyAlignment="1">
      <alignment horizontal="right"/>
    </xf>
    <xf numFmtId="0" fontId="17" fillId="7" borderId="1" xfId="0" applyFont="1" applyFill="1" applyBorder="1" applyAlignment="1">
      <alignment horizontal="right"/>
    </xf>
    <xf numFmtId="164" fontId="23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right"/>
    </xf>
    <xf numFmtId="164" fontId="17" fillId="7" borderId="1" xfId="0" applyNumberFormat="1" applyFont="1" applyFill="1" applyBorder="1" applyAlignment="1">
      <alignment horizontal="right" vertical="center" wrapText="1"/>
    </xf>
    <xf numFmtId="164" fontId="24" fillId="6" borderId="1" xfId="0" applyNumberFormat="1" applyFont="1" applyFill="1" applyBorder="1" applyAlignment="1">
      <alignment vertical="center"/>
    </xf>
    <xf numFmtId="164" fontId="24" fillId="4" borderId="1" xfId="0" applyNumberFormat="1" applyFont="1" applyFill="1" applyBorder="1" applyAlignment="1">
      <alignment vertical="center" wrapText="1"/>
    </xf>
    <xf numFmtId="164" fontId="24" fillId="6" borderId="1" xfId="0" applyNumberFormat="1" applyFont="1" applyFill="1" applyBorder="1" applyAlignment="1"/>
    <xf numFmtId="164" fontId="17" fillId="7" borderId="1" xfId="0" applyNumberFormat="1" applyFont="1" applyFill="1" applyBorder="1" applyAlignment="1"/>
    <xf numFmtId="164" fontId="17" fillId="0" borderId="1" xfId="0" applyNumberFormat="1" applyFont="1" applyBorder="1" applyAlignment="1">
      <alignment vertical="center" wrapText="1"/>
    </xf>
    <xf numFmtId="164" fontId="23" fillId="0" borderId="1" xfId="0" applyNumberFormat="1" applyFont="1" applyFill="1" applyBorder="1" applyAlignment="1">
      <alignment vertical="center" wrapText="1"/>
    </xf>
    <xf numFmtId="0" fontId="17" fillId="0" borderId="1" xfId="0" applyFont="1" applyBorder="1" applyAlignment="1"/>
    <xf numFmtId="164" fontId="17" fillId="0" borderId="1" xfId="0" applyNumberFormat="1" applyFont="1" applyFill="1" applyBorder="1" applyAlignment="1">
      <alignment vertical="center" wrapText="1"/>
    </xf>
    <xf numFmtId="164" fontId="17" fillId="7" borderId="1" xfId="0" applyNumberFormat="1" applyFont="1" applyFill="1" applyBorder="1" applyAlignment="1">
      <alignment vertical="center" wrapText="1"/>
    </xf>
    <xf numFmtId="164" fontId="17" fillId="7" borderId="1" xfId="0" applyNumberFormat="1" applyFont="1" applyFill="1" applyBorder="1" applyAlignment="1">
      <alignment vertical="center"/>
    </xf>
    <xf numFmtId="164" fontId="17" fillId="19" borderId="1" xfId="0" applyNumberFormat="1" applyFont="1" applyFill="1" applyBorder="1" applyAlignment="1">
      <alignment vertical="center" wrapText="1"/>
    </xf>
    <xf numFmtId="164" fontId="23" fillId="2" borderId="1" xfId="0" applyNumberFormat="1" applyFont="1" applyFill="1" applyBorder="1" applyAlignment="1">
      <alignment vertical="center" wrapText="1"/>
    </xf>
    <xf numFmtId="0" fontId="17" fillId="7" borderId="1" xfId="0" applyFont="1" applyFill="1" applyBorder="1" applyAlignment="1"/>
    <xf numFmtId="164" fontId="17" fillId="13" borderId="1" xfId="0" applyNumberFormat="1" applyFont="1" applyFill="1" applyBorder="1" applyAlignment="1">
      <alignment vertical="center" wrapText="1"/>
    </xf>
    <xf numFmtId="164" fontId="17" fillId="19" borderId="1" xfId="0" applyNumberFormat="1" applyFont="1" applyFill="1" applyBorder="1" applyAlignment="1">
      <alignment horizontal="right" vertical="center" wrapText="1"/>
    </xf>
    <xf numFmtId="164" fontId="23" fillId="19" borderId="1" xfId="0" applyNumberFormat="1" applyFont="1" applyFill="1" applyBorder="1" applyAlignment="1">
      <alignment horizontal="right" vertical="center" wrapText="1"/>
    </xf>
    <xf numFmtId="4" fontId="24" fillId="4" borderId="1" xfId="0" applyNumberFormat="1" applyFont="1" applyFill="1" applyBorder="1" applyAlignment="1">
      <alignment horizontal="right" vertical="center" wrapText="1"/>
    </xf>
    <xf numFmtId="4" fontId="17" fillId="2" borderId="1" xfId="0" applyNumberFormat="1" applyFont="1" applyFill="1" applyBorder="1" applyAlignment="1">
      <alignment horizontal="right" vertical="center" wrapText="1"/>
    </xf>
    <xf numFmtId="4" fontId="24" fillId="14" borderId="1" xfId="0" applyNumberFormat="1" applyFont="1" applyFill="1" applyBorder="1" applyAlignment="1">
      <alignment horizontal="right" vertical="center" wrapText="1"/>
    </xf>
    <xf numFmtId="164" fontId="24" fillId="14" borderId="1" xfId="0" applyNumberFormat="1" applyFont="1" applyFill="1" applyBorder="1" applyAlignment="1">
      <alignment horizontal="right" vertical="center" wrapText="1"/>
    </xf>
    <xf numFmtId="165" fontId="3" fillId="7" borderId="1" xfId="0" applyNumberFormat="1" applyFont="1" applyFill="1" applyBorder="1" applyAlignment="1">
      <alignment horizontal="right"/>
    </xf>
    <xf numFmtId="164" fontId="27" fillId="4" borderId="1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2" fillId="0" borderId="1" xfId="0" applyFont="1" applyBorder="1" applyAlignment="1">
      <alignment horizontal="left" wrapText="1"/>
    </xf>
    <xf numFmtId="0" fontId="22" fillId="21" borderId="1" xfId="0" applyFont="1" applyFill="1" applyBorder="1" applyAlignment="1">
      <alignment horizontal="left" wrapText="1"/>
    </xf>
    <xf numFmtId="0" fontId="22" fillId="21" borderId="1" xfId="0" applyFont="1" applyFill="1" applyBorder="1" applyAlignment="1">
      <alignment horizontal="center" wrapText="1"/>
    </xf>
    <xf numFmtId="0" fontId="22" fillId="22" borderId="1" xfId="0" applyFont="1" applyFill="1" applyBorder="1" applyAlignment="1">
      <alignment horizontal="center" wrapText="1"/>
    </xf>
    <xf numFmtId="0" fontId="22" fillId="22" borderId="1" xfId="0" applyFont="1" applyFill="1" applyBorder="1" applyAlignment="1">
      <alignment horizontal="left" wrapText="1"/>
    </xf>
    <xf numFmtId="0" fontId="3" fillId="0" borderId="0" xfId="0" applyFont="1" applyFill="1" applyBorder="1"/>
    <xf numFmtId="0" fontId="0" fillId="0" borderId="0" xfId="0" applyFill="1" applyBorder="1"/>
    <xf numFmtId="0" fontId="70" fillId="0" borderId="0" xfId="0" applyFont="1"/>
    <xf numFmtId="0" fontId="3" fillId="23" borderId="1" xfId="0" applyFont="1" applyFill="1" applyBorder="1" applyAlignment="1">
      <alignment horizontal="center" vertical="center" wrapText="1"/>
    </xf>
    <xf numFmtId="0" fontId="71" fillId="0" borderId="0" xfId="0" applyFont="1"/>
    <xf numFmtId="0" fontId="31" fillId="0" borderId="0" xfId="0" applyFont="1" applyFill="1" applyBorder="1"/>
    <xf numFmtId="164" fontId="3" fillId="0" borderId="0" xfId="0" applyNumberFormat="1" applyFont="1" applyFill="1" applyBorder="1"/>
    <xf numFmtId="4" fontId="31" fillId="0" borderId="0" xfId="0" applyNumberFormat="1" applyFont="1" applyFill="1" applyBorder="1"/>
    <xf numFmtId="0" fontId="9" fillId="23" borderId="1" xfId="0" applyFont="1" applyFill="1" applyBorder="1" applyAlignment="1">
      <alignment horizontal="center" vertical="center" wrapText="1"/>
    </xf>
    <xf numFmtId="0" fontId="9" fillId="23" borderId="1" xfId="0" applyFont="1" applyFill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/>
    </xf>
    <xf numFmtId="0" fontId="17" fillId="23" borderId="1" xfId="0" applyFont="1" applyFill="1" applyBorder="1" applyAlignment="1">
      <alignment horizontal="center" vertical="center" wrapText="1"/>
    </xf>
    <xf numFmtId="0" fontId="17" fillId="23" borderId="1" xfId="0" applyFont="1" applyFill="1" applyBorder="1" applyAlignment="1">
      <alignment vertical="center" wrapText="1"/>
    </xf>
    <xf numFmtId="0" fontId="4" fillId="23" borderId="1" xfId="0" applyFont="1" applyFill="1" applyBorder="1" applyAlignment="1">
      <alignment horizontal="center" vertical="center" wrapText="1"/>
    </xf>
    <xf numFmtId="0" fontId="3" fillId="0" borderId="0" xfId="1" applyFont="1"/>
    <xf numFmtId="0" fontId="33" fillId="0" borderId="0" xfId="1" applyFont="1"/>
    <xf numFmtId="0" fontId="45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0" fontId="1" fillId="0" borderId="0" xfId="1"/>
    <xf numFmtId="0" fontId="9" fillId="13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9" fillId="13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0" xfId="1" applyFont="1" applyBorder="1"/>
    <xf numFmtId="0" fontId="9" fillId="6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left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  <xf numFmtId="3" fontId="3" fillId="6" borderId="1" xfId="1" applyNumberFormat="1" applyFont="1" applyFill="1" applyBorder="1" applyAlignment="1">
      <alignment horizontal="center" vertical="center" wrapText="1"/>
    </xf>
    <xf numFmtId="0" fontId="9" fillId="0" borderId="0" xfId="1" applyFont="1"/>
    <xf numFmtId="0" fontId="9" fillId="0" borderId="1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0" xfId="1" applyFont="1" applyFill="1"/>
    <xf numFmtId="0" fontId="22" fillId="0" borderId="0" xfId="1" applyFont="1" applyFill="1"/>
    <xf numFmtId="4" fontId="18" fillId="0" borderId="0" xfId="1" applyNumberFormat="1" applyFont="1" applyFill="1"/>
    <xf numFmtId="164" fontId="9" fillId="4" borderId="3" xfId="1" applyNumberFormat="1" applyFont="1" applyFill="1" applyBorder="1" applyAlignment="1">
      <alignment horizontal="right" vertical="center" wrapText="1"/>
    </xf>
    <xf numFmtId="4" fontId="32" fillId="0" borderId="0" xfId="1" applyNumberFormat="1" applyFont="1"/>
    <xf numFmtId="4" fontId="18" fillId="0" borderId="0" xfId="1" applyNumberFormat="1" applyFont="1"/>
    <xf numFmtId="164" fontId="3" fillId="0" borderId="1" xfId="1" applyNumberFormat="1" applyFont="1" applyFill="1" applyBorder="1" applyAlignment="1">
      <alignment horizontal="right" vertical="center" wrapText="1"/>
    </xf>
    <xf numFmtId="164" fontId="3" fillId="0" borderId="0" xfId="1" applyNumberFormat="1" applyFont="1"/>
    <xf numFmtId="4" fontId="3" fillId="0" borderId="0" xfId="1" applyNumberFormat="1" applyFont="1"/>
    <xf numFmtId="164" fontId="3" fillId="13" borderId="1" xfId="1" applyNumberFormat="1" applyFont="1" applyFill="1" applyBorder="1" applyAlignment="1">
      <alignment horizontal="right" vertical="center" wrapText="1"/>
    </xf>
    <xf numFmtId="164" fontId="3" fillId="7" borderId="1" xfId="1" applyNumberFormat="1" applyFont="1" applyFill="1" applyBorder="1" applyAlignment="1">
      <alignment horizontal="right" vertical="center" wrapText="1"/>
    </xf>
    <xf numFmtId="164" fontId="9" fillId="19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13" borderId="1" xfId="1" applyNumberFormat="1" applyFont="1" applyFill="1" applyBorder="1" applyAlignment="1">
      <alignment horizontal="center" vertical="center" wrapText="1"/>
    </xf>
    <xf numFmtId="164" fontId="9" fillId="6" borderId="1" xfId="1" applyNumberFormat="1" applyFont="1" applyFill="1" applyBorder="1" applyAlignment="1">
      <alignment horizontal="right" vertical="center" wrapText="1"/>
    </xf>
    <xf numFmtId="0" fontId="29" fillId="0" borderId="0" xfId="1" applyFont="1"/>
    <xf numFmtId="164" fontId="3" fillId="2" borderId="1" xfId="1" applyNumberFormat="1" applyFont="1" applyFill="1" applyBorder="1" applyAlignment="1">
      <alignment horizontal="right" vertical="center" wrapText="1"/>
    </xf>
    <xf numFmtId="164" fontId="9" fillId="4" borderId="1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0" fontId="11" fillId="0" borderId="0" xfId="1" applyFont="1"/>
    <xf numFmtId="0" fontId="17" fillId="6" borderId="3" xfId="1" applyFont="1" applyFill="1" applyBorder="1" applyAlignment="1">
      <alignment horizontal="center" vertical="center" wrapText="1"/>
    </xf>
    <xf numFmtId="0" fontId="17" fillId="6" borderId="1" xfId="1" applyFont="1" applyFill="1" applyBorder="1" applyAlignment="1">
      <alignment vertical="center" wrapText="1"/>
    </xf>
    <xf numFmtId="0" fontId="17" fillId="6" borderId="1" xfId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14" fontId="4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NumberFormat="1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5" fillId="0" borderId="0" xfId="1" applyFont="1" applyAlignment="1">
      <alignment horizontal="left"/>
    </xf>
    <xf numFmtId="0" fontId="31" fillId="0" borderId="0" xfId="1" applyFont="1"/>
    <xf numFmtId="49" fontId="3" fillId="0" borderId="1" xfId="1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wrapText="1"/>
    </xf>
    <xf numFmtId="164" fontId="9" fillId="4" borderId="1" xfId="1" applyNumberFormat="1" applyFont="1" applyFill="1" applyBorder="1" applyAlignment="1">
      <alignment vertical="center" wrapText="1"/>
    </xf>
    <xf numFmtId="164" fontId="40" fillId="0" borderId="0" xfId="1" applyNumberFormat="1" applyFont="1"/>
    <xf numFmtId="0" fontId="20" fillId="0" borderId="0" xfId="1" applyFont="1"/>
    <xf numFmtId="164" fontId="3" fillId="2" borderId="1" xfId="1" applyNumberFormat="1" applyFont="1" applyFill="1" applyBorder="1" applyAlignment="1">
      <alignment vertical="center" wrapText="1"/>
    </xf>
    <xf numFmtId="164" fontId="50" fillId="0" borderId="0" xfId="1" applyNumberFormat="1" applyFont="1"/>
    <xf numFmtId="164" fontId="3" fillId="0" borderId="1" xfId="1" applyNumberFormat="1" applyFont="1" applyBorder="1" applyAlignment="1">
      <alignment vertical="center" wrapText="1"/>
    </xf>
    <xf numFmtId="164" fontId="49" fillId="0" borderId="0" xfId="1" applyNumberFormat="1" applyFont="1"/>
    <xf numFmtId="164" fontId="3" fillId="7" borderId="1" xfId="1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0" fontId="40" fillId="0" borderId="0" xfId="1" applyFont="1" applyAlignment="1">
      <alignment horizontal="center"/>
    </xf>
    <xf numFmtId="164" fontId="9" fillId="19" borderId="1" xfId="1" applyNumberFormat="1" applyFont="1" applyFill="1" applyBorder="1" applyAlignment="1">
      <alignment vertical="center" wrapText="1"/>
    </xf>
    <xf numFmtId="164" fontId="3" fillId="13" borderId="1" xfId="1" applyNumberFormat="1" applyFont="1" applyFill="1" applyBorder="1" applyAlignment="1">
      <alignment vertical="center" wrapText="1"/>
    </xf>
    <xf numFmtId="0" fontId="40" fillId="0" borderId="0" xfId="1" applyFont="1"/>
    <xf numFmtId="0" fontId="20" fillId="0" borderId="0" xfId="1" applyFont="1" applyFill="1" applyAlignment="1">
      <alignment wrapText="1"/>
    </xf>
    <xf numFmtId="0" fontId="49" fillId="0" borderId="0" xfId="1" applyFont="1"/>
    <xf numFmtId="0" fontId="20" fillId="0" borderId="0" xfId="1" applyFont="1" applyFill="1"/>
    <xf numFmtId="0" fontId="56" fillId="0" borderId="0" xfId="1" applyFont="1"/>
    <xf numFmtId="0" fontId="39" fillId="0" borderId="0" xfId="1" applyFont="1" applyFill="1"/>
    <xf numFmtId="0" fontId="3" fillId="0" borderId="0" xfId="1" applyFont="1" applyFill="1" applyAlignment="1">
      <alignment wrapText="1"/>
    </xf>
    <xf numFmtId="0" fontId="46" fillId="0" borderId="0" xfId="1" applyFont="1"/>
    <xf numFmtId="164" fontId="50" fillId="0" borderId="0" xfId="1" applyNumberFormat="1" applyFont="1" applyFill="1"/>
    <xf numFmtId="0" fontId="22" fillId="0" borderId="0" xfId="1" applyFont="1"/>
    <xf numFmtId="164" fontId="40" fillId="0" borderId="0" xfId="1" applyNumberFormat="1" applyFont="1" applyFill="1"/>
    <xf numFmtId="0" fontId="50" fillId="0" borderId="0" xfId="1" applyFont="1"/>
    <xf numFmtId="4" fontId="40" fillId="0" borderId="0" xfId="1" applyNumberFormat="1" applyFont="1" applyFill="1"/>
    <xf numFmtId="165" fontId="50" fillId="0" borderId="0" xfId="1" applyNumberFormat="1" applyFont="1" applyFill="1"/>
    <xf numFmtId="165" fontId="49" fillId="0" borderId="0" xfId="1" applyNumberFormat="1" applyFont="1" applyFill="1"/>
    <xf numFmtId="0" fontId="39" fillId="0" borderId="0" xfId="1" applyFont="1"/>
    <xf numFmtId="4" fontId="40" fillId="0" borderId="0" xfId="1" applyNumberFormat="1" applyFont="1"/>
    <xf numFmtId="164" fontId="45" fillId="0" borderId="0" xfId="1" applyNumberFormat="1" applyFont="1"/>
    <xf numFmtId="164" fontId="3" fillId="14" borderId="1" xfId="1" applyNumberFormat="1" applyFont="1" applyFill="1" applyBorder="1" applyAlignment="1">
      <alignment vertical="center" wrapText="1"/>
    </xf>
    <xf numFmtId="165" fontId="50" fillId="0" borderId="0" xfId="1" applyNumberFormat="1" applyFont="1"/>
    <xf numFmtId="165" fontId="48" fillId="0" borderId="0" xfId="1" applyNumberFormat="1" applyFont="1"/>
    <xf numFmtId="165" fontId="46" fillId="0" borderId="0" xfId="1" applyNumberFormat="1" applyFont="1"/>
    <xf numFmtId="0" fontId="17" fillId="0" borderId="0" xfId="1" applyFont="1"/>
    <xf numFmtId="165" fontId="40" fillId="0" borderId="0" xfId="1" applyNumberFormat="1" applyFont="1"/>
    <xf numFmtId="165" fontId="49" fillId="0" borderId="0" xfId="1" applyNumberFormat="1" applyFont="1"/>
    <xf numFmtId="0" fontId="4" fillId="0" borderId="3" xfId="1" applyFont="1" applyFill="1" applyBorder="1" applyAlignment="1">
      <alignment horizontal="center" vertical="center" wrapText="1"/>
    </xf>
    <xf numFmtId="0" fontId="28" fillId="0" borderId="0" xfId="1" applyFont="1"/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1" xfId="1" applyFont="1" applyBorder="1"/>
    <xf numFmtId="0" fontId="3" fillId="0" borderId="7" xfId="1" applyFont="1" applyBorder="1" applyAlignment="1">
      <alignment vertical="center" wrapText="1"/>
    </xf>
    <xf numFmtId="0" fontId="3" fillId="0" borderId="12" xfId="1" applyFont="1" applyBorder="1" applyAlignment="1">
      <alignment vertical="center" wrapText="1"/>
    </xf>
    <xf numFmtId="0" fontId="3" fillId="0" borderId="6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horizontal="center" vertical="center" wrapText="1"/>
    </xf>
    <xf numFmtId="164" fontId="24" fillId="4" borderId="1" xfId="1" applyNumberFormat="1" applyFont="1" applyFill="1" applyBorder="1" applyAlignment="1">
      <alignment horizontal="right" vertical="center" wrapText="1"/>
    </xf>
    <xf numFmtId="4" fontId="31" fillId="0" borderId="0" xfId="1" applyNumberFormat="1" applyFont="1"/>
    <xf numFmtId="164" fontId="17" fillId="9" borderId="1" xfId="1" applyNumberFormat="1" applyFont="1" applyFill="1" applyBorder="1" applyAlignment="1">
      <alignment horizontal="right" vertical="center" wrapText="1"/>
    </xf>
    <xf numFmtId="164" fontId="17" fillId="2" borderId="1" xfId="1" applyNumberFormat="1" applyFont="1" applyFill="1" applyBorder="1" applyAlignment="1">
      <alignment horizontal="right" vertical="center" wrapText="1"/>
    </xf>
    <xf numFmtId="164" fontId="17" fillId="0" borderId="1" xfId="1" applyNumberFormat="1" applyFont="1" applyBorder="1" applyAlignment="1">
      <alignment horizontal="right" vertical="center" wrapText="1"/>
    </xf>
    <xf numFmtId="164" fontId="17" fillId="0" borderId="1" xfId="1" applyNumberFormat="1" applyFont="1" applyFill="1" applyBorder="1" applyAlignment="1">
      <alignment horizontal="right" vertical="center" wrapText="1"/>
    </xf>
    <xf numFmtId="164" fontId="17" fillId="7" borderId="1" xfId="1" applyNumberFormat="1" applyFont="1" applyFill="1" applyBorder="1" applyAlignment="1">
      <alignment horizontal="right" vertical="center" wrapText="1"/>
    </xf>
    <xf numFmtId="164" fontId="24" fillId="19" borderId="1" xfId="1" applyNumberFormat="1" applyFont="1" applyFill="1" applyBorder="1" applyAlignment="1">
      <alignment horizontal="right" vertical="center" wrapText="1"/>
    </xf>
    <xf numFmtId="164" fontId="17" fillId="13" borderId="1" xfId="1" applyNumberFormat="1" applyFont="1" applyFill="1" applyBorder="1" applyAlignment="1">
      <alignment horizontal="right" vertical="center" wrapText="1"/>
    </xf>
    <xf numFmtId="165" fontId="17" fillId="13" borderId="1" xfId="1" applyNumberFormat="1" applyFont="1" applyFill="1" applyBorder="1" applyAlignment="1">
      <alignment horizontal="right"/>
    </xf>
    <xf numFmtId="164" fontId="17" fillId="11" borderId="1" xfId="1" applyNumberFormat="1" applyFont="1" applyFill="1" applyBorder="1" applyAlignment="1">
      <alignment horizontal="right" vertical="center" wrapText="1"/>
    </xf>
    <xf numFmtId="0" fontId="3" fillId="0" borderId="0" xfId="1" applyNumberFormat="1" applyFont="1"/>
    <xf numFmtId="14" fontId="69" fillId="0" borderId="1" xfId="1" applyNumberFormat="1" applyFont="1" applyFill="1" applyBorder="1" applyAlignment="1">
      <alignment horizontal="center" vertical="center" wrapText="1"/>
    </xf>
    <xf numFmtId="14" fontId="17" fillId="0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vertical="center" wrapText="1"/>
    </xf>
    <xf numFmtId="164" fontId="9" fillId="0" borderId="7" xfId="1" applyNumberFormat="1" applyFont="1" applyBorder="1" applyAlignment="1">
      <alignment horizontal="left" vertical="center" wrapText="1"/>
    </xf>
    <xf numFmtId="164" fontId="9" fillId="0" borderId="8" xfId="1" applyNumberFormat="1" applyFont="1" applyBorder="1" applyAlignment="1">
      <alignment horizontal="left" vertical="center" wrapText="1"/>
    </xf>
    <xf numFmtId="0" fontId="21" fillId="0" borderId="0" xfId="1" applyFont="1"/>
    <xf numFmtId="164" fontId="40" fillId="0" borderId="0" xfId="1" applyNumberFormat="1" applyFont="1" applyAlignment="1">
      <alignment horizontal="center"/>
    </xf>
    <xf numFmtId="164" fontId="3" fillId="0" borderId="0" xfId="1" applyNumberFormat="1" applyFont="1" applyFill="1"/>
    <xf numFmtId="165" fontId="3" fillId="7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6" fillId="0" borderId="0" xfId="0" applyFont="1" applyAlignment="1">
      <alignment wrapText="1"/>
    </xf>
    <xf numFmtId="0" fontId="3" fillId="0" borderId="1" xfId="1" applyFont="1" applyFill="1" applyBorder="1"/>
    <xf numFmtId="0" fontId="22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left" wrapText="1"/>
    </xf>
    <xf numFmtId="0" fontId="22" fillId="0" borderId="2" xfId="0" applyFont="1" applyBorder="1" applyAlignment="1">
      <alignment wrapText="1"/>
    </xf>
    <xf numFmtId="0" fontId="22" fillId="21" borderId="1" xfId="0" applyFont="1" applyFill="1" applyBorder="1" applyAlignment="1">
      <alignment horizontal="center" wrapText="1"/>
    </xf>
    <xf numFmtId="165" fontId="3" fillId="13" borderId="1" xfId="0" applyNumberFormat="1" applyFont="1" applyFill="1" applyBorder="1" applyAlignment="1">
      <alignment vertical="center" wrapText="1"/>
    </xf>
    <xf numFmtId="0" fontId="4" fillId="1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vertical="center" wrapText="1"/>
    </xf>
    <xf numFmtId="164" fontId="10" fillId="3" borderId="1" xfId="0" applyNumberFormat="1" applyFont="1" applyFill="1" applyBorder="1" applyAlignment="1">
      <alignment horizontal="right" vertical="center" wrapText="1"/>
    </xf>
    <xf numFmtId="0" fontId="3" fillId="13" borderId="1" xfId="0" applyFont="1" applyFill="1" applyBorder="1" applyAlignment="1">
      <alignment horizontal="left" vertical="center" wrapText="1" indent="3"/>
    </xf>
    <xf numFmtId="0" fontId="4" fillId="13" borderId="1" xfId="0" applyFont="1" applyFill="1" applyBorder="1" applyAlignment="1">
      <alignment horizontal="left" vertical="center" wrapText="1" indent="3"/>
    </xf>
    <xf numFmtId="165" fontId="4" fillId="13" borderId="1" xfId="0" applyNumberFormat="1" applyFont="1" applyFill="1" applyBorder="1" applyAlignment="1">
      <alignment vertical="center" wrapText="1"/>
    </xf>
    <xf numFmtId="0" fontId="22" fillId="0" borderId="1" xfId="0" applyFont="1" applyBorder="1" applyAlignment="1">
      <alignment horizontal="center"/>
    </xf>
    <xf numFmtId="164" fontId="17" fillId="24" borderId="1" xfId="1" applyNumberFormat="1" applyFont="1" applyFill="1" applyBorder="1" applyAlignment="1">
      <alignment horizontal="right" vertical="center" wrapText="1"/>
    </xf>
    <xf numFmtId="164" fontId="3" fillId="25" borderId="1" xfId="0" applyNumberFormat="1" applyFont="1" applyFill="1" applyBorder="1" applyAlignment="1">
      <alignment vertical="center" wrapText="1"/>
    </xf>
    <xf numFmtId="164" fontId="3" fillId="24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25" borderId="1" xfId="0" applyNumberFormat="1" applyFont="1" applyFill="1" applyBorder="1" applyAlignment="1">
      <alignment horizontal="right" wrapText="1"/>
    </xf>
    <xf numFmtId="165" fontId="59" fillId="0" borderId="0" xfId="0" applyNumberFormat="1" applyFont="1"/>
    <xf numFmtId="164" fontId="59" fillId="0" borderId="0" xfId="0" applyNumberFormat="1" applyFont="1" applyFill="1"/>
    <xf numFmtId="164" fontId="3" fillId="26" borderId="1" xfId="0" applyNumberFormat="1" applyFont="1" applyFill="1" applyBorder="1" applyAlignment="1">
      <alignment vertical="center" wrapText="1"/>
    </xf>
    <xf numFmtId="0" fontId="72" fillId="26" borderId="0" xfId="0" applyFont="1" applyFill="1"/>
    <xf numFmtId="164" fontId="50" fillId="26" borderId="0" xfId="0" applyNumberFormat="1" applyFont="1" applyFill="1"/>
    <xf numFmtId="164" fontId="3" fillId="27" borderId="1" xfId="0" applyNumberFormat="1" applyFont="1" applyFill="1" applyBorder="1" applyAlignment="1">
      <alignment horizontal="right" vertical="center" wrapText="1"/>
    </xf>
    <xf numFmtId="164" fontId="17" fillId="27" borderId="1" xfId="0" applyNumberFormat="1" applyFont="1" applyFill="1" applyBorder="1" applyAlignment="1">
      <alignment horizontal="right" vertical="center" wrapText="1"/>
    </xf>
    <xf numFmtId="164" fontId="17" fillId="27" borderId="1" xfId="0" applyNumberFormat="1" applyFont="1" applyFill="1" applyBorder="1" applyAlignment="1">
      <alignment horizontal="right" vertical="center"/>
    </xf>
    <xf numFmtId="164" fontId="17" fillId="28" borderId="1" xfId="0" applyNumberFormat="1" applyFont="1" applyFill="1" applyBorder="1" applyAlignment="1">
      <alignment horizontal="right" vertical="center" wrapText="1"/>
    </xf>
    <xf numFmtId="164" fontId="4" fillId="27" borderId="1" xfId="0" applyNumberFormat="1" applyFont="1" applyFill="1" applyBorder="1" applyAlignment="1">
      <alignment vertical="center" wrapText="1"/>
    </xf>
    <xf numFmtId="164" fontId="4" fillId="27" borderId="1" xfId="0" applyNumberFormat="1" applyFont="1" applyFill="1" applyBorder="1" applyAlignment="1">
      <alignment wrapText="1"/>
    </xf>
    <xf numFmtId="164" fontId="4" fillId="27" borderId="1" xfId="0" applyNumberFormat="1" applyFont="1" applyFill="1" applyBorder="1" applyAlignment="1">
      <alignment horizontal="right" wrapText="1"/>
    </xf>
    <xf numFmtId="164" fontId="3" fillId="27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0" fillId="0" borderId="0" xfId="0" applyFont="1" applyFill="1"/>
    <xf numFmtId="0" fontId="20" fillId="0" borderId="0" xfId="0" applyFont="1" applyAlignment="1"/>
    <xf numFmtId="0" fontId="73" fillId="0" borderId="0" xfId="1" applyFont="1"/>
    <xf numFmtId="0" fontId="74" fillId="0" borderId="0" xfId="1" applyFont="1"/>
    <xf numFmtId="0" fontId="73" fillId="0" borderId="0" xfId="0" applyFont="1"/>
    <xf numFmtId="0" fontId="9" fillId="29" borderId="1" xfId="0" applyFont="1" applyFill="1" applyBorder="1" applyAlignment="1">
      <alignment wrapText="1"/>
    </xf>
    <xf numFmtId="164" fontId="10" fillId="29" borderId="1" xfId="0" applyNumberFormat="1" applyFont="1" applyFill="1" applyBorder="1" applyAlignment="1">
      <alignment horizontal="right" wrapText="1"/>
    </xf>
    <xf numFmtId="164" fontId="3" fillId="20" borderId="1" xfId="0" applyNumberFormat="1" applyFont="1" applyFill="1" applyBorder="1" applyAlignment="1">
      <alignment vertical="center" wrapText="1"/>
    </xf>
    <xf numFmtId="164" fontId="3" fillId="23" borderId="1" xfId="0" applyNumberFormat="1" applyFont="1" applyFill="1" applyBorder="1" applyAlignment="1">
      <alignment vertical="center" wrapText="1"/>
    </xf>
    <xf numFmtId="3" fontId="69" fillId="20" borderId="1" xfId="0" applyNumberFormat="1" applyFont="1" applyFill="1" applyBorder="1" applyAlignment="1">
      <alignment horizontal="center" vertical="center"/>
    </xf>
    <xf numFmtId="0" fontId="75" fillId="0" borderId="0" xfId="0" applyFont="1"/>
    <xf numFmtId="4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76" fillId="0" borderId="0" xfId="0" applyNumberFormat="1" applyFo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left" vertical="center" wrapText="1"/>
    </xf>
    <xf numFmtId="0" fontId="8" fillId="23" borderId="1" xfId="0" applyFont="1" applyFill="1" applyBorder="1" applyAlignment="1">
      <alignment horizontal="center" vertical="center" wrapText="1"/>
    </xf>
    <xf numFmtId="1" fontId="3" fillId="23" borderId="1" xfId="0" applyNumberFormat="1" applyFont="1" applyFill="1" applyBorder="1" applyAlignment="1">
      <alignment horizontal="center" vertical="center" wrapText="1"/>
    </xf>
    <xf numFmtId="164" fontId="9" fillId="30" borderId="1" xfId="0" applyNumberFormat="1" applyFont="1" applyFill="1" applyBorder="1" applyAlignment="1">
      <alignment horizontal="center" vertical="center" wrapText="1"/>
    </xf>
    <xf numFmtId="164" fontId="4" fillId="25" borderId="1" xfId="0" applyNumberFormat="1" applyFont="1" applyFill="1" applyBorder="1" applyAlignment="1">
      <alignment vertical="center" wrapText="1"/>
    </xf>
    <xf numFmtId="4" fontId="77" fillId="0" borderId="0" xfId="0" applyNumberFormat="1" applyFont="1"/>
    <xf numFmtId="164" fontId="80" fillId="0" borderId="0" xfId="0" applyNumberFormat="1" applyFont="1"/>
    <xf numFmtId="0" fontId="81" fillId="0" borderId="0" xfId="0" applyFont="1"/>
    <xf numFmtId="164" fontId="18" fillId="0" borderId="0" xfId="0" applyNumberFormat="1" applyFont="1"/>
    <xf numFmtId="0" fontId="81" fillId="0" borderId="1" xfId="0" applyFont="1" applyBorder="1" applyAlignment="1">
      <alignment vertical="center" wrapText="1"/>
    </xf>
    <xf numFmtId="164" fontId="82" fillId="0" borderId="0" xfId="0" applyNumberFormat="1" applyFont="1"/>
    <xf numFmtId="4" fontId="80" fillId="0" borderId="0" xfId="0" applyNumberFormat="1" applyFont="1"/>
    <xf numFmtId="0" fontId="85" fillId="0" borderId="0" xfId="0" applyFont="1"/>
    <xf numFmtId="0" fontId="9" fillId="21" borderId="0" xfId="0" applyFont="1" applyFill="1"/>
    <xf numFmtId="49" fontId="86" fillId="21" borderId="0" xfId="0" applyNumberFormat="1" applyFont="1" applyFill="1" applyAlignment="1">
      <alignment horizontal="center"/>
    </xf>
    <xf numFmtId="4" fontId="80" fillId="0" borderId="0" xfId="0" applyNumberFormat="1" applyFont="1" applyFill="1"/>
    <xf numFmtId="4" fontId="80" fillId="32" borderId="0" xfId="0" applyNumberFormat="1" applyFont="1" applyFill="1"/>
    <xf numFmtId="164" fontId="80" fillId="32" borderId="0" xfId="0" applyNumberFormat="1" applyFont="1" applyFill="1"/>
    <xf numFmtId="164" fontId="80" fillId="0" borderId="0" xfId="0" applyNumberFormat="1" applyFont="1" applyFill="1"/>
    <xf numFmtId="164" fontId="80" fillId="31" borderId="0" xfId="0" applyNumberFormat="1" applyFont="1" applyFill="1"/>
    <xf numFmtId="164" fontId="86" fillId="19" borderId="1" xfId="0" applyNumberFormat="1" applyFont="1" applyFill="1" applyBorder="1" applyAlignment="1">
      <alignment vertical="center" wrapText="1"/>
    </xf>
    <xf numFmtId="164" fontId="20" fillId="0" borderId="1" xfId="0" applyNumberFormat="1" applyFont="1" applyFill="1" applyBorder="1" applyAlignment="1">
      <alignment vertical="center" wrapText="1"/>
    </xf>
    <xf numFmtId="165" fontId="20" fillId="0" borderId="1" xfId="0" applyNumberFormat="1" applyFont="1" applyFill="1" applyBorder="1" applyAlignment="1">
      <alignment vertical="center" wrapText="1"/>
    </xf>
    <xf numFmtId="164" fontId="20" fillId="13" borderId="1" xfId="0" applyNumberFormat="1" applyFont="1" applyFill="1" applyBorder="1" applyAlignment="1">
      <alignment vertical="center" wrapText="1"/>
    </xf>
    <xf numFmtId="164" fontId="20" fillId="7" borderId="1" xfId="0" applyNumberFormat="1" applyFont="1" applyFill="1" applyBorder="1" applyAlignment="1">
      <alignment vertical="center" wrapText="1"/>
    </xf>
    <xf numFmtId="4" fontId="59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77" fillId="0" borderId="0" xfId="0" applyNumberFormat="1" applyFont="1"/>
    <xf numFmtId="164" fontId="88" fillId="0" borderId="0" xfId="0" applyNumberFormat="1" applyFont="1"/>
    <xf numFmtId="0" fontId="51" fillId="0" borderId="0" xfId="0" applyFont="1"/>
    <xf numFmtId="4" fontId="89" fillId="31" borderId="0" xfId="0" applyNumberFormat="1" applyFont="1" applyFill="1"/>
    <xf numFmtId="164" fontId="80" fillId="34" borderId="0" xfId="0" applyNumberFormat="1" applyFont="1" applyFill="1"/>
    <xf numFmtId="4" fontId="91" fillId="0" borderId="0" xfId="0" applyNumberFormat="1" applyFont="1"/>
    <xf numFmtId="4" fontId="56" fillId="0" borderId="0" xfId="0" applyNumberFormat="1" applyFont="1"/>
    <xf numFmtId="4" fontId="20" fillId="34" borderId="0" xfId="0" applyNumberFormat="1" applyFont="1" applyFill="1"/>
    <xf numFmtId="164" fontId="24" fillId="35" borderId="1" xfId="0" applyNumberFormat="1" applyFont="1" applyFill="1" applyBorder="1" applyAlignment="1">
      <alignment horizontal="right" vertical="center" wrapText="1"/>
    </xf>
    <xf numFmtId="164" fontId="24" fillId="35" borderId="1" xfId="0" applyNumberFormat="1" applyFont="1" applyFill="1" applyBorder="1" applyAlignment="1">
      <alignment horizontal="right" vertical="center"/>
    </xf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10" fillId="35" borderId="1" xfId="0" applyFont="1" applyFill="1" applyBorder="1" applyAlignment="1">
      <alignment horizontal="center" vertical="center" wrapText="1"/>
    </xf>
    <xf numFmtId="0" fontId="10" fillId="35" borderId="1" xfId="0" applyFont="1" applyFill="1" applyBorder="1" applyAlignment="1">
      <alignment horizontal="left" vertical="center" wrapText="1"/>
    </xf>
    <xf numFmtId="0" fontId="4" fillId="35" borderId="1" xfId="0" applyFont="1" applyFill="1" applyBorder="1" applyAlignment="1">
      <alignment horizontal="center" vertical="center" wrapText="1"/>
    </xf>
    <xf numFmtId="0" fontId="3" fillId="35" borderId="1" xfId="0" applyFont="1" applyFill="1" applyBorder="1" applyAlignment="1">
      <alignment horizontal="center" vertical="center" wrapText="1"/>
    </xf>
    <xf numFmtId="0" fontId="97" fillId="0" borderId="0" xfId="0" applyFont="1"/>
    <xf numFmtId="0" fontId="4" fillId="33" borderId="1" xfId="0" applyFont="1" applyFill="1" applyBorder="1" applyAlignment="1">
      <alignment horizontal="center" vertical="center" wrapText="1"/>
    </xf>
    <xf numFmtId="0" fontId="17" fillId="35" borderId="1" xfId="0" applyFont="1" applyFill="1" applyBorder="1" applyAlignment="1">
      <alignment horizontal="center" vertical="center" wrapText="1"/>
    </xf>
    <xf numFmtId="0" fontId="17" fillId="35" borderId="1" xfId="0" applyFont="1" applyFill="1" applyBorder="1" applyAlignment="1">
      <alignment vertical="center" wrapText="1"/>
    </xf>
    <xf numFmtId="14" fontId="17" fillId="35" borderId="1" xfId="0" applyNumberFormat="1" applyFont="1" applyFill="1" applyBorder="1" applyAlignment="1">
      <alignment horizontal="center" vertical="center" wrapText="1"/>
    </xf>
    <xf numFmtId="164" fontId="17" fillId="36" borderId="1" xfId="0" applyNumberFormat="1" applyFont="1" applyFill="1" applyBorder="1" applyAlignment="1">
      <alignment horizontal="right" vertical="center" wrapText="1"/>
    </xf>
    <xf numFmtId="164" fontId="92" fillId="0" borderId="0" xfId="0" applyNumberFormat="1" applyFont="1"/>
    <xf numFmtId="4" fontId="98" fillId="0" borderId="0" xfId="0" applyNumberFormat="1" applyFont="1" applyFill="1"/>
    <xf numFmtId="4" fontId="98" fillId="0" borderId="0" xfId="0" applyNumberFormat="1" applyFont="1"/>
    <xf numFmtId="4" fontId="98" fillId="34" borderId="0" xfId="0" applyNumberFormat="1" applyFont="1" applyFill="1"/>
    <xf numFmtId="0" fontId="99" fillId="16" borderId="0" xfId="0" applyFont="1" applyFill="1" applyBorder="1" applyAlignment="1">
      <alignment horizontal="center"/>
    </xf>
    <xf numFmtId="164" fontId="3" fillId="25" borderId="1" xfId="0" applyNumberFormat="1" applyFont="1" applyFill="1" applyBorder="1" applyAlignment="1">
      <alignment horizontal="center" vertical="center" wrapText="1"/>
    </xf>
    <xf numFmtId="164" fontId="3" fillId="24" borderId="1" xfId="0" applyNumberFormat="1" applyFont="1" applyFill="1" applyBorder="1" applyAlignment="1">
      <alignment horizontal="center" vertical="center" wrapText="1"/>
    </xf>
    <xf numFmtId="164" fontId="56" fillId="0" borderId="0" xfId="0" applyNumberFormat="1" applyFont="1"/>
    <xf numFmtId="164" fontId="56" fillId="0" borderId="0" xfId="0" applyNumberFormat="1" applyFont="1" applyFill="1" applyBorder="1"/>
    <xf numFmtId="164" fontId="87" fillId="0" borderId="0" xfId="0" applyNumberFormat="1" applyFont="1" applyFill="1" applyBorder="1"/>
    <xf numFmtId="0" fontId="3" fillId="26" borderId="1" xfId="0" applyFont="1" applyFill="1" applyBorder="1" applyAlignment="1">
      <alignment horizontal="center" vertical="center"/>
    </xf>
    <xf numFmtId="0" fontId="100" fillId="0" borderId="0" xfId="0" applyFont="1" applyFill="1"/>
    <xf numFmtId="4" fontId="77" fillId="0" borderId="0" xfId="0" applyNumberFormat="1" applyFont="1" applyFill="1"/>
    <xf numFmtId="164" fontId="82" fillId="0" borderId="0" xfId="1" applyNumberFormat="1" applyFont="1"/>
    <xf numFmtId="164" fontId="32" fillId="0" borderId="0" xfId="1" applyNumberFormat="1" applyFont="1"/>
    <xf numFmtId="0" fontId="81" fillId="0" borderId="0" xfId="1" applyFont="1"/>
    <xf numFmtId="164" fontId="98" fillId="0" borderId="0" xfId="0" applyNumberFormat="1" applyFont="1" applyFill="1"/>
    <xf numFmtId="0" fontId="17" fillId="33" borderId="1" xfId="1" applyFont="1" applyFill="1" applyBorder="1" applyAlignment="1">
      <alignment horizontal="center" vertical="center" wrapText="1"/>
    </xf>
    <xf numFmtId="0" fontId="17" fillId="33" borderId="1" xfId="1" applyFont="1" applyFill="1" applyBorder="1" applyAlignment="1">
      <alignment vertical="center" wrapText="1"/>
    </xf>
    <xf numFmtId="0" fontId="101" fillId="0" borderId="0" xfId="1" applyFont="1"/>
    <xf numFmtId="0" fontId="9" fillId="33" borderId="1" xfId="1" applyFont="1" applyFill="1" applyBorder="1" applyAlignment="1">
      <alignment horizontal="center" vertical="center" wrapText="1"/>
    </xf>
    <xf numFmtId="0" fontId="9" fillId="33" borderId="1" xfId="1" applyFont="1" applyFill="1" applyBorder="1" applyAlignment="1">
      <alignment horizontal="left" vertical="center" wrapText="1"/>
    </xf>
    <xf numFmtId="0" fontId="3" fillId="33" borderId="1" xfId="1" applyFont="1" applyFill="1" applyBorder="1" applyAlignment="1">
      <alignment horizontal="center" vertical="center" wrapText="1"/>
    </xf>
    <xf numFmtId="164" fontId="3" fillId="25" borderId="1" xfId="1" applyNumberFormat="1" applyFont="1" applyFill="1" applyBorder="1" applyAlignment="1">
      <alignment horizontal="right" vertical="center" wrapText="1"/>
    </xf>
    <xf numFmtId="164" fontId="3" fillId="38" borderId="1" xfId="1" applyNumberFormat="1" applyFont="1" applyFill="1" applyBorder="1" applyAlignment="1">
      <alignment horizontal="right" vertical="center" wrapText="1"/>
    </xf>
    <xf numFmtId="164" fontId="3" fillId="38" borderId="1" xfId="0" applyNumberFormat="1" applyFont="1" applyFill="1" applyBorder="1" applyAlignment="1">
      <alignment vertical="center" wrapText="1"/>
    </xf>
    <xf numFmtId="164" fontId="4" fillId="38" borderId="1" xfId="0" applyNumberFormat="1" applyFont="1" applyFill="1" applyBorder="1" applyAlignment="1">
      <alignment horizontal="right" wrapText="1"/>
    </xf>
    <xf numFmtId="164" fontId="4" fillId="38" borderId="1" xfId="0" applyNumberFormat="1" applyFont="1" applyFill="1" applyBorder="1" applyAlignment="1">
      <alignment vertical="center" wrapText="1"/>
    </xf>
    <xf numFmtId="164" fontId="17" fillId="24" borderId="1" xfId="0" applyNumberFormat="1" applyFont="1" applyFill="1" applyBorder="1" applyAlignment="1">
      <alignment horizontal="right" vertical="center" wrapText="1"/>
    </xf>
    <xf numFmtId="4" fontId="80" fillId="22" borderId="0" xfId="0" applyNumberFormat="1" applyFont="1" applyFill="1"/>
    <xf numFmtId="4" fontId="18" fillId="0" borderId="0" xfId="0" applyNumberFormat="1" applyFont="1" applyFill="1"/>
    <xf numFmtId="0" fontId="22" fillId="39" borderId="1" xfId="0" applyFont="1" applyFill="1" applyBorder="1" applyAlignment="1">
      <alignment horizontal="center" wrapText="1"/>
    </xf>
    <xf numFmtId="0" fontId="22" fillId="39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63" fillId="0" borderId="6" xfId="0" applyFont="1" applyBorder="1" applyAlignment="1">
      <alignment horizontal="left" wrapText="1"/>
    </xf>
    <xf numFmtId="0" fontId="63" fillId="0" borderId="15" xfId="0" applyFont="1" applyBorder="1" applyAlignment="1">
      <alignment horizontal="left" wrapText="1"/>
    </xf>
    <xf numFmtId="0" fontId="63" fillId="0" borderId="14" xfId="0" applyFont="1" applyBorder="1" applyAlignment="1">
      <alignment horizontal="left" wrapText="1"/>
    </xf>
    <xf numFmtId="0" fontId="6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2" fillId="0" borderId="2" xfId="0" applyFont="1" applyBorder="1" applyAlignment="1">
      <alignment horizontal="center" wrapText="1"/>
    </xf>
    <xf numFmtId="0" fontId="6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9" fontId="62" fillId="0" borderId="1" xfId="0" applyNumberFormat="1" applyFont="1" applyBorder="1" applyAlignment="1">
      <alignment horizontal="center" wrapText="1"/>
    </xf>
    <xf numFmtId="0" fontId="62" fillId="0" borderId="1" xfId="0" applyFont="1" applyBorder="1" applyAlignment="1">
      <alignment horizontal="left" wrapText="1" indent="1"/>
    </xf>
    <xf numFmtId="0" fontId="62" fillId="0" borderId="1" xfId="0" applyFont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16" borderId="6" xfId="0" applyFont="1" applyFill="1" applyBorder="1" applyAlignment="1">
      <alignment horizontal="center" vertical="center" wrapText="1"/>
    </xf>
    <xf numFmtId="0" fontId="9" fillId="16" borderId="15" xfId="0" applyFont="1" applyFill="1" applyBorder="1" applyAlignment="1">
      <alignment horizontal="center" vertical="center" wrapText="1"/>
    </xf>
    <xf numFmtId="0" fontId="9" fillId="16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16" borderId="6" xfId="0" applyFont="1" applyFill="1" applyBorder="1" applyAlignment="1">
      <alignment horizontal="center" wrapText="1"/>
    </xf>
    <xf numFmtId="0" fontId="9" fillId="16" borderId="15" xfId="0" applyFont="1" applyFill="1" applyBorder="1" applyAlignment="1">
      <alignment horizontal="center" wrapText="1"/>
    </xf>
    <xf numFmtId="0" fontId="9" fillId="16" borderId="14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16" borderId="6" xfId="0" applyFont="1" applyFill="1" applyBorder="1" applyAlignment="1">
      <alignment horizontal="center" vertical="center" wrapText="1"/>
    </xf>
    <xf numFmtId="0" fontId="10" fillId="16" borderId="15" xfId="0" applyFont="1" applyFill="1" applyBorder="1" applyAlignment="1">
      <alignment horizontal="center" vertical="center" wrapText="1"/>
    </xf>
    <xf numFmtId="0" fontId="10" fillId="16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16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top" wrapText="1"/>
    </xf>
    <xf numFmtId="0" fontId="9" fillId="17" borderId="6" xfId="0" applyFont="1" applyFill="1" applyBorder="1" applyAlignment="1">
      <alignment horizontal="center" wrapText="1"/>
    </xf>
    <xf numFmtId="0" fontId="9" fillId="17" borderId="15" xfId="0" applyFont="1" applyFill="1" applyBorder="1" applyAlignment="1">
      <alignment horizontal="center" wrapText="1"/>
    </xf>
    <xf numFmtId="0" fontId="9" fillId="17" borderId="14" xfId="0" applyFont="1" applyFill="1" applyBorder="1" applyAlignment="1">
      <alignment horizontal="center" wrapText="1"/>
    </xf>
    <xf numFmtId="0" fontId="0" fillId="16" borderId="15" xfId="0" applyFill="1" applyBorder="1"/>
    <xf numFmtId="0" fontId="0" fillId="16" borderId="14" xfId="0" applyFill="1" applyBorder="1"/>
    <xf numFmtId="0" fontId="9" fillId="16" borderId="1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left" vertical="center" wrapText="1"/>
    </xf>
    <xf numFmtId="14" fontId="3" fillId="0" borderId="3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0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9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67" fillId="0" borderId="0" xfId="0" applyFont="1" applyAlignment="1">
      <alignment horizontal="center" wrapText="1"/>
    </xf>
    <xf numFmtId="164" fontId="13" fillId="0" borderId="1" xfId="0" applyNumberFormat="1" applyFont="1" applyBorder="1" applyAlignment="1">
      <alignment horizontal="left" vertical="center" wrapText="1"/>
    </xf>
    <xf numFmtId="164" fontId="9" fillId="19" borderId="6" xfId="0" applyNumberFormat="1" applyFont="1" applyFill="1" applyBorder="1" applyAlignment="1">
      <alignment horizontal="left" vertical="center" wrapText="1"/>
    </xf>
    <xf numFmtId="164" fontId="9" fillId="19" borderId="15" xfId="0" applyNumberFormat="1" applyFont="1" applyFill="1" applyBorder="1" applyAlignment="1">
      <alignment horizontal="left" vertical="center" wrapText="1"/>
    </xf>
    <xf numFmtId="164" fontId="9" fillId="19" borderId="14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0" fillId="0" borderId="15" xfId="0" applyFill="1" applyBorder="1"/>
    <xf numFmtId="0" fontId="0" fillId="0" borderId="14" xfId="0" applyFill="1" applyBorder="1"/>
    <xf numFmtId="0" fontId="16" fillId="0" borderId="1" xfId="0" applyFont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6" borderId="1" xfId="0" applyNumberFormat="1" applyFont="1" applyFill="1" applyBorder="1" applyAlignment="1">
      <alignment horizontal="left" vertical="center" wrapText="1"/>
    </xf>
    <xf numFmtId="164" fontId="3" fillId="13" borderId="1" xfId="0" applyNumberFormat="1" applyFont="1" applyFill="1" applyBorder="1" applyAlignment="1">
      <alignment horizontal="left" vertical="center" wrapText="1"/>
    </xf>
    <xf numFmtId="0" fontId="54" fillId="0" borderId="10" xfId="0" applyFont="1" applyFill="1" applyBorder="1" applyAlignment="1">
      <alignment horizontal="left"/>
    </xf>
    <xf numFmtId="0" fontId="54" fillId="0" borderId="0" xfId="0" applyFont="1" applyFill="1" applyAlignment="1">
      <alignment horizontal="left"/>
    </xf>
    <xf numFmtId="0" fontId="3" fillId="0" borderId="6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9" fillId="10" borderId="6" xfId="0" applyFont="1" applyFill="1" applyBorder="1" applyAlignment="1">
      <alignment horizontal="left" vertical="center" wrapText="1"/>
    </xf>
    <xf numFmtId="0" fontId="9" fillId="10" borderId="15" xfId="0" applyFont="1" applyFill="1" applyBorder="1" applyAlignment="1">
      <alignment horizontal="left" vertical="center" wrapText="1"/>
    </xf>
    <xf numFmtId="0" fontId="9" fillId="10" borderId="1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left" vertical="center" wrapText="1"/>
    </xf>
    <xf numFmtId="0" fontId="10" fillId="7" borderId="15" xfId="0" applyFont="1" applyFill="1" applyBorder="1" applyAlignment="1">
      <alignment horizontal="left" vertical="center" wrapText="1"/>
    </xf>
    <xf numFmtId="0" fontId="10" fillId="7" borderId="1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9" fillId="18" borderId="0" xfId="0" applyFont="1" applyFill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left" vertical="center" wrapText="1"/>
    </xf>
    <xf numFmtId="0" fontId="24" fillId="6" borderId="14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164" fontId="9" fillId="11" borderId="6" xfId="0" applyNumberFormat="1" applyFont="1" applyFill="1" applyBorder="1" applyAlignment="1">
      <alignment horizontal="left" vertical="top" wrapText="1"/>
    </xf>
    <xf numFmtId="0" fontId="9" fillId="11" borderId="15" xfId="0" applyFont="1" applyFill="1" applyBorder="1" applyAlignment="1">
      <alignment horizontal="left" vertical="top" wrapText="1"/>
    </xf>
    <xf numFmtId="0" fontId="9" fillId="11" borderId="14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64" fontId="9" fillId="6" borderId="15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left" vertical="center" wrapText="1"/>
    </xf>
    <xf numFmtId="0" fontId="27" fillId="6" borderId="1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164" fontId="24" fillId="6" borderId="6" xfId="1" applyNumberFormat="1" applyFont="1" applyFill="1" applyBorder="1" applyAlignment="1">
      <alignment horizontal="left" vertical="center" wrapText="1"/>
    </xf>
    <xf numFmtId="164" fontId="24" fillId="6" borderId="14" xfId="1" applyNumberFormat="1" applyFont="1" applyFill="1" applyBorder="1" applyAlignment="1">
      <alignment horizontal="left" vertical="center" wrapText="1"/>
    </xf>
    <xf numFmtId="0" fontId="9" fillId="13" borderId="6" xfId="1" applyFont="1" applyFill="1" applyBorder="1" applyAlignment="1">
      <alignment horizontal="left" vertical="center" wrapText="1"/>
    </xf>
    <xf numFmtId="0" fontId="9" fillId="13" borderId="15" xfId="1" applyFont="1" applyFill="1" applyBorder="1" applyAlignment="1">
      <alignment horizontal="left" vertical="center" wrapText="1"/>
    </xf>
    <xf numFmtId="0" fontId="9" fillId="13" borderId="14" xfId="1" applyFont="1" applyFill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left" vertical="center" wrapText="1"/>
    </xf>
    <xf numFmtId="164" fontId="9" fillId="0" borderId="1" xfId="1" applyNumberFormat="1" applyFont="1" applyBorder="1" applyAlignment="1">
      <alignment horizontal="left" vertical="center" wrapText="1"/>
    </xf>
    <xf numFmtId="0" fontId="9" fillId="0" borderId="0" xfId="1" applyFont="1" applyFill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left" vertical="center" wrapText="1"/>
    </xf>
    <xf numFmtId="164" fontId="13" fillId="0" borderId="1" xfId="1" applyNumberFormat="1" applyFont="1" applyBorder="1" applyAlignment="1">
      <alignment horizontal="left" vertical="center" wrapText="1"/>
    </xf>
    <xf numFmtId="164" fontId="3" fillId="7" borderId="1" xfId="1" applyNumberFormat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164" fontId="9" fillId="4" borderId="1" xfId="1" applyNumberFormat="1" applyFont="1" applyFill="1" applyBorder="1" applyAlignment="1">
      <alignment horizontal="left" vertical="center" wrapText="1"/>
    </xf>
    <xf numFmtId="164" fontId="9" fillId="6" borderId="15" xfId="1" applyNumberFormat="1" applyFont="1" applyFill="1" applyBorder="1" applyAlignment="1">
      <alignment horizontal="left" vertical="center" wrapText="1"/>
    </xf>
    <xf numFmtId="164" fontId="9" fillId="6" borderId="6" xfId="1" applyNumberFormat="1" applyFont="1" applyFill="1" applyBorder="1" applyAlignment="1">
      <alignment horizontal="left" vertical="center" wrapText="1"/>
    </xf>
    <xf numFmtId="164" fontId="9" fillId="6" borderId="14" xfId="1" applyNumberFormat="1" applyFont="1" applyFill="1" applyBorder="1" applyAlignment="1">
      <alignment horizontal="left" vertical="center" wrapText="1"/>
    </xf>
    <xf numFmtId="164" fontId="9" fillId="19" borderId="6" xfId="1" applyNumberFormat="1" applyFont="1" applyFill="1" applyBorder="1" applyAlignment="1">
      <alignment horizontal="left" vertical="center" wrapText="1"/>
    </xf>
    <xf numFmtId="164" fontId="9" fillId="19" borderId="15" xfId="1" applyNumberFormat="1" applyFont="1" applyFill="1" applyBorder="1" applyAlignment="1">
      <alignment horizontal="left" vertical="center" wrapText="1"/>
    </xf>
    <xf numFmtId="164" fontId="9" fillId="19" borderId="14" xfId="1" applyNumberFormat="1" applyFont="1" applyFill="1" applyBorder="1" applyAlignment="1">
      <alignment horizontal="left" vertical="center" wrapText="1"/>
    </xf>
    <xf numFmtId="0" fontId="3" fillId="0" borderId="15" xfId="1" applyFont="1" applyFill="1" applyBorder="1" applyAlignment="1">
      <alignment horizontal="center" vertical="center" wrapText="1"/>
    </xf>
    <xf numFmtId="164" fontId="9" fillId="6" borderId="1" xfId="1" applyNumberFormat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1" fillId="0" borderId="15" xfId="1" applyFill="1" applyBorder="1" applyAlignment="1">
      <alignment vertical="center" wrapText="1"/>
    </xf>
    <xf numFmtId="0" fontId="1" fillId="0" borderId="14" xfId="1" applyFill="1" applyBorder="1" applyAlignment="1">
      <alignment vertical="center" wrapText="1"/>
    </xf>
    <xf numFmtId="0" fontId="3" fillId="0" borderId="15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25" fillId="13" borderId="15" xfId="1" applyFont="1" applyFill="1" applyBorder="1" applyAlignment="1">
      <alignment horizontal="left" wrapText="1"/>
    </xf>
    <xf numFmtId="0" fontId="25" fillId="13" borderId="14" xfId="1" applyFont="1" applyFill="1" applyBorder="1" applyAlignment="1">
      <alignment horizontal="left" wrapText="1"/>
    </xf>
    <xf numFmtId="0" fontId="1" fillId="0" borderId="15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25" fillId="13" borderId="15" xfId="1" applyFont="1" applyFill="1" applyBorder="1" applyAlignment="1">
      <alignment horizontal="left"/>
    </xf>
    <xf numFmtId="0" fontId="25" fillId="13" borderId="14" xfId="1" applyFont="1" applyFill="1" applyBorder="1" applyAlignment="1">
      <alignment horizontal="left"/>
    </xf>
    <xf numFmtId="0" fontId="9" fillId="0" borderId="8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/>
    </xf>
    <xf numFmtId="0" fontId="16" fillId="0" borderId="0" xfId="1" applyFont="1" applyAlignment="1">
      <alignment horizontal="center" wrapText="1"/>
    </xf>
    <xf numFmtId="0" fontId="16" fillId="3" borderId="0" xfId="1" applyFont="1" applyFill="1" applyAlignment="1">
      <alignment horizontal="center" wrapText="1"/>
    </xf>
    <xf numFmtId="0" fontId="17" fillId="35" borderId="6" xfId="0" applyFont="1" applyFill="1" applyBorder="1" applyAlignment="1">
      <alignment horizontal="center" vertical="center" wrapText="1"/>
    </xf>
    <xf numFmtId="0" fontId="17" fillId="35" borderId="14" xfId="0" applyFont="1" applyFill="1" applyBorder="1" applyAlignment="1">
      <alignment horizontal="center" vertical="center" wrapText="1"/>
    </xf>
    <xf numFmtId="0" fontId="4" fillId="35" borderId="6" xfId="0" applyFont="1" applyFill="1" applyBorder="1" applyAlignment="1">
      <alignment horizontal="left" vertical="center" wrapText="1"/>
    </xf>
    <xf numFmtId="0" fontId="4" fillId="35" borderId="15" xfId="0" applyFont="1" applyFill="1" applyBorder="1" applyAlignment="1">
      <alignment horizontal="left" vertical="center" wrapText="1"/>
    </xf>
    <xf numFmtId="0" fontId="4" fillId="35" borderId="14" xfId="0" applyFont="1" applyFill="1" applyBorder="1" applyAlignment="1">
      <alignment horizontal="left" vertical="center" wrapText="1"/>
    </xf>
    <xf numFmtId="0" fontId="27" fillId="35" borderId="6" xfId="0" applyFont="1" applyFill="1" applyBorder="1" applyAlignment="1">
      <alignment horizontal="left" vertical="center" wrapText="1"/>
    </xf>
    <xf numFmtId="0" fontId="27" fillId="35" borderId="14" xfId="0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center" vertical="center" wrapText="1"/>
    </xf>
    <xf numFmtId="164" fontId="9" fillId="35" borderId="15" xfId="0" applyNumberFormat="1" applyFont="1" applyFill="1" applyBorder="1" applyAlignment="1">
      <alignment horizontal="left" vertical="center" wrapText="1"/>
    </xf>
    <xf numFmtId="0" fontId="69" fillId="0" borderId="6" xfId="0" applyFont="1" applyFill="1" applyBorder="1" applyAlignment="1">
      <alignment horizontal="center" vertical="center" wrapText="1"/>
    </xf>
    <xf numFmtId="0" fontId="69" fillId="0" borderId="14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13" borderId="6" xfId="0" applyFont="1" applyFill="1" applyBorder="1" applyAlignment="1">
      <alignment horizontal="left" vertical="center" wrapText="1"/>
    </xf>
    <xf numFmtId="0" fontId="9" fillId="13" borderId="15" xfId="0" applyFont="1" applyFill="1" applyBorder="1" applyAlignment="1">
      <alignment horizontal="left" vertical="center" wrapText="1"/>
    </xf>
    <xf numFmtId="0" fontId="9" fillId="13" borderId="14" xfId="0" applyFont="1" applyFill="1" applyBorder="1" applyAlignment="1">
      <alignment horizontal="left" vertical="center" wrapText="1"/>
    </xf>
    <xf numFmtId="0" fontId="4" fillId="33" borderId="1" xfId="0" applyFont="1" applyFill="1" applyBorder="1" applyAlignment="1">
      <alignment horizontal="left" vertical="center" wrapText="1"/>
    </xf>
    <xf numFmtId="164" fontId="3" fillId="7" borderId="1" xfId="0" applyNumberFormat="1" applyFont="1" applyFill="1" applyBorder="1" applyAlignment="1">
      <alignment horizontal="left" vertical="center" wrapText="1"/>
    </xf>
    <xf numFmtId="164" fontId="10" fillId="23" borderId="15" xfId="0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17" fillId="33" borderId="6" xfId="0" applyFont="1" applyFill="1" applyBorder="1" applyAlignment="1">
      <alignment horizontal="center" vertical="center" wrapText="1"/>
    </xf>
    <xf numFmtId="0" fontId="17" fillId="33" borderId="14" xfId="0" applyFont="1" applyFill="1" applyBorder="1" applyAlignment="1">
      <alignment horizontal="center" vertical="center" wrapText="1"/>
    </xf>
    <xf numFmtId="0" fontId="27" fillId="33" borderId="6" xfId="0" applyFont="1" applyFill="1" applyBorder="1" applyAlignment="1">
      <alignment horizontal="left" vertical="center" wrapText="1"/>
    </xf>
    <xf numFmtId="0" fontId="27" fillId="33" borderId="14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left" vertical="center" wrapText="1"/>
    </xf>
    <xf numFmtId="164" fontId="3" fillId="0" borderId="6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164" fontId="3" fillId="0" borderId="14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left" vertical="center" wrapText="1"/>
    </xf>
    <xf numFmtId="164" fontId="5" fillId="0" borderId="15" xfId="0" applyNumberFormat="1" applyFont="1" applyBorder="1" applyAlignment="1">
      <alignment horizontal="left" vertical="center" wrapText="1"/>
    </xf>
    <xf numFmtId="164" fontId="5" fillId="0" borderId="14" xfId="0" applyNumberFormat="1" applyFont="1" applyBorder="1" applyAlignment="1">
      <alignment horizontal="left" vertical="center" wrapText="1"/>
    </xf>
    <xf numFmtId="164" fontId="13" fillId="0" borderId="6" xfId="0" applyNumberFormat="1" applyFont="1" applyBorder="1" applyAlignment="1">
      <alignment horizontal="left" vertical="center" wrapText="1"/>
    </xf>
    <xf numFmtId="164" fontId="13" fillId="0" borderId="15" xfId="0" applyNumberFormat="1" applyFont="1" applyBorder="1" applyAlignment="1">
      <alignment horizontal="left" vertical="center" wrapText="1"/>
    </xf>
    <xf numFmtId="164" fontId="13" fillId="0" borderId="14" xfId="0" applyNumberFormat="1" applyFont="1" applyBorder="1" applyAlignment="1">
      <alignment horizontal="left" vertical="center" wrapText="1"/>
    </xf>
    <xf numFmtId="164" fontId="9" fillId="4" borderId="6" xfId="0" applyNumberFormat="1" applyFont="1" applyFill="1" applyBorder="1" applyAlignment="1">
      <alignment horizontal="left" vertical="center" wrapText="1"/>
    </xf>
    <xf numFmtId="164" fontId="9" fillId="4" borderId="15" xfId="0" applyNumberFormat="1" applyFont="1" applyFill="1" applyBorder="1" applyAlignment="1">
      <alignment horizontal="left" vertical="center" wrapText="1"/>
    </xf>
    <xf numFmtId="164" fontId="9" fillId="4" borderId="14" xfId="0" applyNumberFormat="1" applyFont="1" applyFill="1" applyBorder="1" applyAlignment="1">
      <alignment horizontal="left" vertical="center" wrapText="1"/>
    </xf>
    <xf numFmtId="164" fontId="10" fillId="4" borderId="1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9" fillId="13" borderId="12" xfId="0" applyFont="1" applyFill="1" applyBorder="1" applyAlignment="1">
      <alignment horizontal="left" vertical="center" wrapText="1"/>
    </xf>
    <xf numFmtId="0" fontId="9" fillId="13" borderId="5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7" borderId="6" xfId="0" applyFont="1" applyFill="1" applyBorder="1" applyAlignment="1">
      <alignment horizontal="left" vertical="center" wrapText="1"/>
    </xf>
    <xf numFmtId="0" fontId="9" fillId="7" borderId="15" xfId="0" applyFont="1" applyFill="1" applyBorder="1" applyAlignment="1">
      <alignment horizontal="left" vertical="center" wrapText="1"/>
    </xf>
    <xf numFmtId="0" fontId="9" fillId="7" borderId="14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13" borderId="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left" vertical="center" wrapText="1"/>
    </xf>
    <xf numFmtId="164" fontId="9" fillId="0" borderId="15" xfId="0" applyNumberFormat="1" applyFont="1" applyBorder="1" applyAlignment="1">
      <alignment horizontal="left" vertical="center" wrapText="1"/>
    </xf>
    <xf numFmtId="164" fontId="9" fillId="0" borderId="14" xfId="0" applyNumberFormat="1" applyFont="1" applyBorder="1" applyAlignment="1">
      <alignment horizontal="left" vertical="center" wrapText="1"/>
    </xf>
    <xf numFmtId="0" fontId="27" fillId="23" borderId="6" xfId="0" applyFont="1" applyFill="1" applyBorder="1" applyAlignment="1">
      <alignment horizontal="left" vertical="center" wrapText="1"/>
    </xf>
    <xf numFmtId="0" fontId="27" fillId="23" borderId="1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9" fillId="13" borderId="6" xfId="0" applyFont="1" applyFill="1" applyBorder="1" applyAlignment="1">
      <alignment horizontal="center" vertical="center" wrapText="1"/>
    </xf>
    <xf numFmtId="0" fontId="9" fillId="13" borderId="15" xfId="0" applyFont="1" applyFill="1" applyBorder="1" applyAlignment="1">
      <alignment horizontal="center" vertical="center" wrapText="1"/>
    </xf>
    <xf numFmtId="3" fontId="4" fillId="20" borderId="1" xfId="0" applyNumberFormat="1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center" vertical="center"/>
    </xf>
    <xf numFmtId="0" fontId="3" fillId="23" borderId="6" xfId="0" applyFont="1" applyFill="1" applyBorder="1" applyAlignment="1">
      <alignment horizontal="center" vertical="center" wrapText="1"/>
    </xf>
    <xf numFmtId="0" fontId="3" fillId="23" borderId="15" xfId="0" applyFont="1" applyFill="1" applyBorder="1" applyAlignment="1">
      <alignment horizontal="center" vertical="center" wrapText="1"/>
    </xf>
    <xf numFmtId="0" fontId="3" fillId="23" borderId="14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164" fontId="9" fillId="6" borderId="6" xfId="0" applyNumberFormat="1" applyFont="1" applyFill="1" applyBorder="1" applyAlignment="1">
      <alignment horizontal="left" vertical="center" wrapText="1"/>
    </xf>
    <xf numFmtId="164" fontId="9" fillId="6" borderId="14" xfId="0" applyNumberFormat="1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10" fillId="6" borderId="6" xfId="0" applyNumberFormat="1" applyFont="1" applyFill="1" applyBorder="1" applyAlignment="1">
      <alignment horizontal="left" vertical="center" wrapText="1"/>
    </xf>
    <xf numFmtId="164" fontId="10" fillId="6" borderId="15" xfId="0" applyNumberFormat="1" applyFont="1" applyFill="1" applyBorder="1" applyAlignment="1">
      <alignment horizontal="left" vertical="center" wrapText="1"/>
    </xf>
    <xf numFmtId="164" fontId="10" fillId="6" borderId="14" xfId="0" applyNumberFormat="1" applyFont="1" applyFill="1" applyBorder="1" applyAlignment="1">
      <alignment horizontal="left" vertical="center" wrapText="1"/>
    </xf>
    <xf numFmtId="164" fontId="3" fillId="7" borderId="6" xfId="0" applyNumberFormat="1" applyFont="1" applyFill="1" applyBorder="1" applyAlignment="1">
      <alignment horizontal="left" vertical="center" wrapText="1"/>
    </xf>
    <xf numFmtId="164" fontId="3" fillId="7" borderId="15" xfId="0" applyNumberFormat="1" applyFont="1" applyFill="1" applyBorder="1" applyAlignment="1">
      <alignment horizontal="left" vertical="center" wrapText="1"/>
    </xf>
    <xf numFmtId="164" fontId="3" fillId="7" borderId="14" xfId="0" applyNumberFormat="1" applyFont="1" applyFill="1" applyBorder="1" applyAlignment="1">
      <alignment horizontal="left" vertical="center" wrapText="1"/>
    </xf>
    <xf numFmtId="164" fontId="9" fillId="30" borderId="6" xfId="0" applyNumberFormat="1" applyFont="1" applyFill="1" applyBorder="1" applyAlignment="1">
      <alignment horizontal="left" vertical="center" wrapText="1"/>
    </xf>
    <xf numFmtId="164" fontId="9" fillId="30" borderId="15" xfId="0" applyNumberFormat="1" applyFont="1" applyFill="1" applyBorder="1" applyAlignment="1">
      <alignment horizontal="left" vertical="center" wrapText="1"/>
    </xf>
    <xf numFmtId="164" fontId="9" fillId="30" borderId="14" xfId="0" applyNumberFormat="1" applyFont="1" applyFill="1" applyBorder="1" applyAlignment="1">
      <alignment horizontal="left" vertical="center" wrapText="1"/>
    </xf>
    <xf numFmtId="164" fontId="9" fillId="11" borderId="15" xfId="0" applyNumberFormat="1" applyFont="1" applyFill="1" applyBorder="1" applyAlignment="1">
      <alignment horizontal="left" vertical="top" wrapText="1"/>
    </xf>
    <xf numFmtId="164" fontId="9" fillId="11" borderId="14" xfId="0" applyNumberFormat="1" applyFont="1" applyFill="1" applyBorder="1" applyAlignment="1">
      <alignment horizontal="left" vertical="top" wrapText="1"/>
    </xf>
    <xf numFmtId="0" fontId="69" fillId="0" borderId="6" xfId="1" applyFont="1" applyFill="1" applyBorder="1" applyAlignment="1">
      <alignment horizontal="center" vertical="center" wrapText="1"/>
    </xf>
    <xf numFmtId="0" fontId="69" fillId="0" borderId="14" xfId="1" applyFont="1" applyFill="1" applyBorder="1" applyAlignment="1">
      <alignment horizontal="center" vertical="center" wrapText="1"/>
    </xf>
    <xf numFmtId="0" fontId="27" fillId="6" borderId="6" xfId="1" applyFont="1" applyFill="1" applyBorder="1" applyAlignment="1">
      <alignment horizontal="left" vertical="center" wrapText="1"/>
    </xf>
    <xf numFmtId="0" fontId="27" fillId="6" borderId="14" xfId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4" fontId="13" fillId="0" borderId="1" xfId="1" applyNumberFormat="1" applyFont="1" applyFill="1" applyBorder="1" applyAlignment="1">
      <alignment horizontal="left" vertical="center" wrapText="1"/>
    </xf>
    <xf numFmtId="164" fontId="9" fillId="11" borderId="6" xfId="1" applyNumberFormat="1" applyFont="1" applyFill="1" applyBorder="1" applyAlignment="1">
      <alignment horizontal="left" vertical="top" wrapText="1"/>
    </xf>
    <xf numFmtId="0" fontId="9" fillId="11" borderId="15" xfId="1" applyFont="1" applyFill="1" applyBorder="1" applyAlignment="1">
      <alignment horizontal="left" vertical="top" wrapText="1"/>
    </xf>
    <xf numFmtId="0" fontId="9" fillId="11" borderId="14" xfId="1" applyFont="1" applyFill="1" applyBorder="1" applyAlignment="1">
      <alignment horizontal="left" vertical="top" wrapText="1"/>
    </xf>
    <xf numFmtId="164" fontId="3" fillId="13" borderId="1" xfId="1" applyNumberFormat="1" applyFont="1" applyFill="1" applyBorder="1" applyAlignment="1">
      <alignment horizontal="left" vertical="center" wrapText="1"/>
    </xf>
    <xf numFmtId="0" fontId="9" fillId="0" borderId="6" xfId="1" applyFont="1" applyBorder="1" applyAlignment="1">
      <alignment horizontal="center" wrapText="1"/>
    </xf>
    <xf numFmtId="0" fontId="9" fillId="0" borderId="15" xfId="1" applyFont="1" applyBorder="1" applyAlignment="1">
      <alignment horizontal="center" wrapText="1"/>
    </xf>
    <xf numFmtId="0" fontId="9" fillId="0" borderId="14" xfId="1" applyFont="1" applyBorder="1" applyAlignment="1">
      <alignment horizontal="center" wrapText="1"/>
    </xf>
    <xf numFmtId="164" fontId="9" fillId="0" borderId="1" xfId="1" applyNumberFormat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15" xfId="1" applyFont="1" applyFill="1" applyBorder="1" applyAlignment="1">
      <alignment horizontal="left" vertical="center" wrapText="1"/>
    </xf>
    <xf numFmtId="0" fontId="4" fillId="0" borderId="14" xfId="1" applyFont="1" applyFill="1" applyBorder="1" applyAlignment="1">
      <alignment horizontal="left" vertical="center" wrapText="1"/>
    </xf>
    <xf numFmtId="0" fontId="9" fillId="0" borderId="15" xfId="1" applyFont="1" applyBorder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0" fontId="9" fillId="18" borderId="0" xfId="1" applyFont="1" applyFill="1" applyAlignment="1">
      <alignment horizontal="center" wrapText="1"/>
    </xf>
    <xf numFmtId="0" fontId="3" fillId="0" borderId="0" xfId="1" applyFont="1" applyAlignment="1">
      <alignment horizontal="center"/>
    </xf>
    <xf numFmtId="0" fontId="9" fillId="18" borderId="0" xfId="0" applyFont="1" applyFill="1" applyAlignment="1">
      <alignment horizontal="center" vertical="center" wrapText="1"/>
    </xf>
    <xf numFmtId="0" fontId="9" fillId="18" borderId="0" xfId="0" applyFont="1" applyFill="1" applyAlignment="1">
      <alignment horizontal="center" vertical="center"/>
    </xf>
    <xf numFmtId="0" fontId="9" fillId="0" borderId="8" xfId="0" applyFont="1" applyBorder="1" applyAlignment="1">
      <alignment horizontal="center"/>
    </xf>
    <xf numFmtId="164" fontId="9" fillId="4" borderId="6" xfId="0" applyNumberFormat="1" applyFont="1" applyFill="1" applyBorder="1" applyAlignment="1">
      <alignment horizontal="center" vertical="center" wrapText="1"/>
    </xf>
    <xf numFmtId="164" fontId="9" fillId="4" borderId="15" xfId="0" applyNumberFormat="1" applyFont="1" applyFill="1" applyBorder="1" applyAlignment="1">
      <alignment horizontal="center" vertical="center" wrapText="1"/>
    </xf>
    <xf numFmtId="164" fontId="9" fillId="4" borderId="14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left" vertical="center" wrapText="1"/>
    </xf>
    <xf numFmtId="0" fontId="27" fillId="33" borderId="6" xfId="1" applyFont="1" applyFill="1" applyBorder="1" applyAlignment="1">
      <alignment horizontal="left" vertical="center" wrapText="1"/>
    </xf>
    <xf numFmtId="0" fontId="27" fillId="33" borderId="14" xfId="1" applyFont="1" applyFill="1" applyBorder="1" applyAlignment="1">
      <alignment horizontal="left" vertical="center" wrapText="1"/>
    </xf>
    <xf numFmtId="0" fontId="69" fillId="0" borderId="1" xfId="1" applyFont="1" applyFill="1" applyBorder="1" applyAlignment="1">
      <alignment horizontal="center" vertical="center" wrapText="1"/>
    </xf>
    <xf numFmtId="164" fontId="10" fillId="11" borderId="6" xfId="1" applyNumberFormat="1" applyFont="1" applyFill="1" applyBorder="1" applyAlignment="1">
      <alignment horizontal="left" vertical="top" wrapText="1"/>
    </xf>
    <xf numFmtId="164" fontId="10" fillId="11" borderId="15" xfId="1" applyNumberFormat="1" applyFont="1" applyFill="1" applyBorder="1" applyAlignment="1">
      <alignment horizontal="left" vertical="top" wrapText="1"/>
    </xf>
    <xf numFmtId="164" fontId="10" fillId="11" borderId="14" xfId="1" applyNumberFormat="1" applyFont="1" applyFill="1" applyBorder="1" applyAlignment="1">
      <alignment horizontal="left" vertical="top" wrapText="1"/>
    </xf>
    <xf numFmtId="0" fontId="9" fillId="0" borderId="5" xfId="1" applyFont="1" applyBorder="1" applyAlignment="1">
      <alignment horizontal="center" wrapText="1"/>
    </xf>
    <xf numFmtId="164" fontId="9" fillId="37" borderId="1" xfId="1" applyNumberFormat="1" applyFont="1" applyFill="1" applyBorder="1" applyAlignment="1">
      <alignment horizontal="left" vertical="center" wrapText="1"/>
    </xf>
    <xf numFmtId="0" fontId="1" fillId="0" borderId="5" xfId="1" applyBorder="1" applyAlignment="1"/>
    <xf numFmtId="0" fontId="3" fillId="33" borderId="6" xfId="1" applyFont="1" applyFill="1" applyBorder="1" applyAlignment="1">
      <alignment horizontal="left" vertical="center" wrapText="1"/>
    </xf>
    <xf numFmtId="0" fontId="3" fillId="33" borderId="15" xfId="1" applyFont="1" applyFill="1" applyBorder="1" applyAlignment="1">
      <alignment horizontal="left" vertical="center" wrapText="1"/>
    </xf>
    <xf numFmtId="0" fontId="3" fillId="33" borderId="14" xfId="1" applyFont="1" applyFill="1" applyBorder="1" applyAlignment="1">
      <alignment horizontal="left" vertical="center" wrapText="1"/>
    </xf>
    <xf numFmtId="0" fontId="9" fillId="13" borderId="1" xfId="1" applyFont="1" applyFill="1" applyBorder="1" applyAlignment="1">
      <alignment horizontal="center" vertical="center" wrapText="1"/>
    </xf>
    <xf numFmtId="0" fontId="9" fillId="0" borderId="11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22" fillId="20" borderId="1" xfId="0" applyFont="1" applyFill="1" applyBorder="1" applyAlignment="1">
      <alignment horizontal="left" wrapText="1"/>
    </xf>
    <xf numFmtId="0" fontId="22" fillId="20" borderId="6" xfId="0" applyFont="1" applyFill="1" applyBorder="1" applyAlignment="1">
      <alignment horizontal="left" wrapText="1"/>
    </xf>
    <xf numFmtId="0" fontId="22" fillId="20" borderId="15" xfId="0" applyFont="1" applyFill="1" applyBorder="1" applyAlignment="1">
      <alignment horizontal="left" wrapText="1"/>
    </xf>
    <xf numFmtId="0" fontId="22" fillId="20" borderId="14" xfId="0" applyFont="1" applyFill="1" applyBorder="1" applyAlignment="1">
      <alignment horizontal="left" wrapText="1"/>
    </xf>
    <xf numFmtId="0" fontId="22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left" wrapText="1"/>
    </xf>
    <xf numFmtId="0" fontId="22" fillId="0" borderId="3" xfId="0" applyFont="1" applyBorder="1" applyAlignment="1">
      <alignment horizontal="left" wrapText="1"/>
    </xf>
    <xf numFmtId="0" fontId="22" fillId="0" borderId="2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22" fillId="0" borderId="4" xfId="0" applyFont="1" applyBorder="1" applyAlignment="1">
      <alignment horizontal="left" wrapText="1"/>
    </xf>
    <xf numFmtId="0" fontId="22" fillId="21" borderId="1" xfId="0" applyFont="1" applyFill="1" applyBorder="1" applyAlignment="1">
      <alignment horizontal="center" wrapText="1"/>
    </xf>
    <xf numFmtId="0" fontId="22" fillId="21" borderId="6" xfId="0" applyFont="1" applyFill="1" applyBorder="1" applyAlignment="1">
      <alignment horizontal="left" wrapText="1"/>
    </xf>
    <xf numFmtId="0" fontId="22" fillId="21" borderId="15" xfId="0" applyFont="1" applyFill="1" applyBorder="1" applyAlignment="1">
      <alignment horizontal="left" wrapText="1"/>
    </xf>
    <xf numFmtId="0" fontId="22" fillId="21" borderId="14" xfId="0" applyFont="1" applyFill="1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0" fontId="22" fillId="21" borderId="1" xfId="0" applyFont="1" applyFill="1" applyBorder="1" applyAlignment="1">
      <alignment horizontal="left" wrapText="1"/>
    </xf>
    <xf numFmtId="0" fontId="22" fillId="21" borderId="2" xfId="0" applyFont="1" applyFill="1" applyBorder="1" applyAlignment="1">
      <alignment horizontal="left" wrapText="1"/>
    </xf>
    <xf numFmtId="0" fontId="22" fillId="21" borderId="3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9933FF"/>
      <color rgb="FF0000FF"/>
      <color rgb="FF66FF66"/>
      <color rgb="FFFF00FF"/>
      <color rgb="FFFF9966"/>
      <color rgb="FF66CCFF"/>
      <color rgb="FFDDDDDD"/>
      <color rgb="FF0000CC"/>
      <color rgb="FF0033CC"/>
      <color rgb="FF9966FF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18</xdr:row>
      <xdr:rowOff>104775</xdr:rowOff>
    </xdr:from>
    <xdr:to>
      <xdr:col>4</xdr:col>
      <xdr:colOff>2076450</xdr:colOff>
      <xdr:row>18</xdr:row>
      <xdr:rowOff>571500</xdr:rowOff>
    </xdr:to>
    <xdr:pic>
      <xdr:nvPicPr>
        <xdr:cNvPr id="10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11687175"/>
          <a:ext cx="1828800" cy="4667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333376</xdr:colOff>
      <xdr:row>24</xdr:row>
      <xdr:rowOff>66676</xdr:rowOff>
    </xdr:from>
    <xdr:to>
      <xdr:col>4</xdr:col>
      <xdr:colOff>1609726</xdr:colOff>
      <xdr:row>24</xdr:row>
      <xdr:rowOff>619126</xdr:rowOff>
    </xdr:to>
    <xdr:pic>
      <xdr:nvPicPr>
        <xdr:cNvPr id="11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15026" y="13658851"/>
          <a:ext cx="1276350" cy="552450"/>
        </a:xfrm>
        <a:prstGeom prst="rect">
          <a:avLst/>
        </a:prstGeom>
        <a:noFill/>
      </xdr:spPr>
    </xdr:pic>
    <xdr:clientData/>
  </xdr:twoCellAnchor>
  <xdr:twoCellAnchor>
    <xdr:from>
      <xdr:col>4</xdr:col>
      <xdr:colOff>561975</xdr:colOff>
      <xdr:row>29</xdr:row>
      <xdr:rowOff>152400</xdr:rowOff>
    </xdr:from>
    <xdr:to>
      <xdr:col>4</xdr:col>
      <xdr:colOff>2343150</xdr:colOff>
      <xdr:row>30</xdr:row>
      <xdr:rowOff>476250</xdr:rowOff>
    </xdr:to>
    <xdr:pic>
      <xdr:nvPicPr>
        <xdr:cNvPr id="12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3625" y="21821775"/>
          <a:ext cx="1781175" cy="857250"/>
        </a:xfrm>
        <a:prstGeom prst="rect">
          <a:avLst/>
        </a:prstGeom>
        <a:noFill/>
      </xdr:spPr>
    </xdr:pic>
    <xdr:clientData/>
  </xdr:twoCellAnchor>
  <xdr:twoCellAnchor>
    <xdr:from>
      <xdr:col>4</xdr:col>
      <xdr:colOff>371475</xdr:colOff>
      <xdr:row>38</xdr:row>
      <xdr:rowOff>219075</xdr:rowOff>
    </xdr:from>
    <xdr:to>
      <xdr:col>4</xdr:col>
      <xdr:colOff>2457450</xdr:colOff>
      <xdr:row>38</xdr:row>
      <xdr:rowOff>685800</xdr:rowOff>
    </xdr:to>
    <xdr:pic>
      <xdr:nvPicPr>
        <xdr:cNvPr id="13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953125" y="26203275"/>
          <a:ext cx="2085975" cy="4667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333376</xdr:colOff>
      <xdr:row>11</xdr:row>
      <xdr:rowOff>638175</xdr:rowOff>
    </xdr:from>
    <xdr:to>
      <xdr:col>4</xdr:col>
      <xdr:colOff>1628776</xdr:colOff>
      <xdr:row>11</xdr:row>
      <xdr:rowOff>1104900</xdr:rowOff>
    </xdr:to>
    <xdr:pic>
      <xdr:nvPicPr>
        <xdr:cNvPr id="14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915026" y="5838825"/>
          <a:ext cx="1295400" cy="466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I15"/>
  <sheetViews>
    <sheetView workbookViewId="0">
      <selection activeCell="B11" sqref="B11"/>
    </sheetView>
  </sheetViews>
  <sheetFormatPr defaultColWidth="9.140625" defaultRowHeight="15.75"/>
  <cols>
    <col min="1" max="1" width="67.7109375" style="1" customWidth="1"/>
    <col min="2" max="2" width="126.7109375" style="1" customWidth="1"/>
    <col min="3" max="3" width="9.140625" style="1"/>
    <col min="4" max="5" width="9.42578125" style="1" bestFit="1" customWidth="1"/>
    <col min="6" max="6" width="12.7109375" style="1" bestFit="1" customWidth="1"/>
    <col min="7" max="16384" width="9.140625" style="1"/>
  </cols>
  <sheetData>
    <row r="1" spans="1:9" ht="18.75">
      <c r="A1" s="737" t="s">
        <v>0</v>
      </c>
      <c r="B1" s="737"/>
    </row>
    <row r="2" spans="1:9">
      <c r="A2" s="736" t="s">
        <v>1</v>
      </c>
      <c r="B2" s="736"/>
    </row>
    <row r="3" spans="1:9">
      <c r="A3" s="736" t="s">
        <v>134</v>
      </c>
      <c r="B3" s="736"/>
    </row>
    <row r="4" spans="1:9">
      <c r="A4" s="735" t="s">
        <v>2</v>
      </c>
      <c r="B4" s="735"/>
    </row>
    <row r="5" spans="1:9" ht="31.5">
      <c r="A5" s="85" t="s">
        <v>3</v>
      </c>
      <c r="B5" s="155" t="s">
        <v>135</v>
      </c>
    </row>
    <row r="6" spans="1:9">
      <c r="A6" s="85" t="s">
        <v>4</v>
      </c>
      <c r="B6" s="155" t="s">
        <v>1028</v>
      </c>
    </row>
    <row r="7" spans="1:9" ht="62.25" customHeight="1">
      <c r="A7" s="326" t="s">
        <v>1089</v>
      </c>
      <c r="B7" s="156" t="s">
        <v>1030</v>
      </c>
      <c r="I7" s="8"/>
    </row>
    <row r="8" spans="1:9" ht="62.25" customHeight="1">
      <c r="A8" s="330" t="s">
        <v>5</v>
      </c>
      <c r="B8" s="156" t="s">
        <v>1090</v>
      </c>
      <c r="I8" s="8"/>
    </row>
    <row r="9" spans="1:9" ht="55.5" customHeight="1">
      <c r="A9" s="85" t="s">
        <v>6</v>
      </c>
      <c r="B9" s="151" t="s">
        <v>136</v>
      </c>
    </row>
    <row r="10" spans="1:9" ht="52.5" customHeight="1">
      <c r="A10" s="326" t="s">
        <v>7</v>
      </c>
      <c r="B10" s="42" t="s">
        <v>79</v>
      </c>
    </row>
    <row r="11" spans="1:9" ht="47.25">
      <c r="A11" s="85" t="s">
        <v>8</v>
      </c>
      <c r="B11" s="644" t="s">
        <v>1517</v>
      </c>
    </row>
    <row r="12" spans="1:9" ht="39" customHeight="1">
      <c r="A12" s="85" t="s">
        <v>9</v>
      </c>
      <c r="B12" s="149" t="s">
        <v>202</v>
      </c>
      <c r="D12" s="646">
        <v>82131959.810000002</v>
      </c>
      <c r="E12" s="646">
        <v>82131959.799999997</v>
      </c>
      <c r="F12" s="679">
        <f>E12-D12</f>
        <v>-1.000000536441803E-2</v>
      </c>
    </row>
    <row r="13" spans="1:9">
      <c r="A13" s="4"/>
      <c r="B13" s="4"/>
      <c r="D13" s="646">
        <v>111015045.40000001</v>
      </c>
      <c r="E13" s="646">
        <v>111121424.59999999</v>
      </c>
      <c r="F13" s="679">
        <f t="shared" ref="F13:F14" si="0">E13-D13</f>
        <v>106379.19999998808</v>
      </c>
      <c r="G13" s="329"/>
    </row>
    <row r="14" spans="1:9">
      <c r="D14" s="646">
        <v>193147005.21000001</v>
      </c>
      <c r="E14" s="646">
        <f>E12+E13</f>
        <v>193253384.39999998</v>
      </c>
      <c r="F14" s="679">
        <f t="shared" si="0"/>
        <v>106379.18999996781</v>
      </c>
    </row>
    <row r="15" spans="1:9">
      <c r="D15" s="114"/>
      <c r="E15" s="114"/>
      <c r="F15" s="680"/>
    </row>
  </sheetData>
  <mergeCells count="4">
    <mergeCell ref="A4:B4"/>
    <mergeCell ref="A3:B3"/>
    <mergeCell ref="A2:B2"/>
    <mergeCell ref="A1:B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FF"/>
  </sheetPr>
  <dimension ref="A1:AG47"/>
  <sheetViews>
    <sheetView view="pageBreakPreview" zoomScale="90" zoomScaleSheetLayoutView="90" workbookViewId="0">
      <pane ySplit="1" topLeftCell="A2" activePane="bottomLeft" state="frozen"/>
      <selection activeCell="AI10" sqref="AI10"/>
      <selection pane="bottomLeft" activeCell="B15" sqref="B15"/>
    </sheetView>
  </sheetViews>
  <sheetFormatPr defaultColWidth="9.140625" defaultRowHeight="15.75"/>
  <cols>
    <col min="1" max="1" width="10.7109375" style="86" customWidth="1"/>
    <col min="2" max="2" width="34.42578125" style="163" customWidth="1"/>
    <col min="3" max="3" width="18.28515625" style="86" customWidth="1"/>
    <col min="4" max="4" width="22.140625" style="86" customWidth="1"/>
    <col min="5" max="5" width="20.28515625" style="86" customWidth="1"/>
    <col min="6" max="6" width="12" style="86" customWidth="1"/>
    <col min="7" max="11" width="9.140625" style="86"/>
    <col min="12" max="12" width="11" style="86" customWidth="1"/>
    <col min="13" max="17" width="9.140625" style="86"/>
    <col min="18" max="18" width="51.85546875" style="86" customWidth="1"/>
    <col min="19" max="19" width="23.28515625" style="86" customWidth="1"/>
    <col min="20" max="20" width="27.28515625" style="164" customWidth="1"/>
    <col min="21" max="21" width="26" style="86" customWidth="1"/>
    <col min="22" max="22" width="26" style="86" hidden="1" customWidth="1"/>
    <col min="23" max="23" width="19.5703125" style="158" hidden="1" customWidth="1"/>
    <col min="24" max="33" width="0" style="159" hidden="1" customWidth="1"/>
    <col min="34" max="34" width="0" style="86" hidden="1" customWidth="1"/>
    <col min="35" max="16384" width="9.140625" style="86"/>
  </cols>
  <sheetData>
    <row r="1" spans="1:33" ht="25.5" customHeight="1">
      <c r="A1" s="738" t="s">
        <v>76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738"/>
      <c r="S1" s="738"/>
      <c r="T1" s="738"/>
      <c r="U1" s="738"/>
      <c r="V1" s="157"/>
    </row>
    <row r="2" spans="1:33" ht="25.5" customHeight="1">
      <c r="A2" s="742" t="s">
        <v>20</v>
      </c>
      <c r="B2" s="742" t="s">
        <v>77</v>
      </c>
      <c r="C2" s="742" t="s">
        <v>11</v>
      </c>
      <c r="D2" s="742" t="s">
        <v>12</v>
      </c>
      <c r="E2" s="742" t="s">
        <v>13</v>
      </c>
      <c r="F2" s="742" t="s">
        <v>14</v>
      </c>
      <c r="G2" s="742"/>
      <c r="H2" s="742" t="s">
        <v>15</v>
      </c>
      <c r="I2" s="742"/>
      <c r="J2" s="742"/>
      <c r="K2" s="742"/>
      <c r="L2" s="742"/>
      <c r="M2" s="742"/>
      <c r="N2" s="742"/>
      <c r="O2" s="742"/>
      <c r="P2" s="742"/>
      <c r="Q2" s="742"/>
      <c r="R2" s="742" t="s">
        <v>16</v>
      </c>
      <c r="S2" s="742" t="s">
        <v>17</v>
      </c>
      <c r="T2" s="742" t="s">
        <v>18</v>
      </c>
      <c r="U2" s="742" t="s">
        <v>19</v>
      </c>
      <c r="V2" s="161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</row>
    <row r="3" spans="1:33" ht="18.75" customHeight="1">
      <c r="A3" s="742"/>
      <c r="B3" s="742"/>
      <c r="C3" s="742"/>
      <c r="D3" s="742"/>
      <c r="E3" s="742"/>
      <c r="F3" s="346" t="s">
        <v>25</v>
      </c>
      <c r="G3" s="346" t="s">
        <v>26</v>
      </c>
      <c r="H3" s="346">
        <v>2021</v>
      </c>
      <c r="I3" s="346">
        <v>2022</v>
      </c>
      <c r="J3" s="346">
        <v>2023</v>
      </c>
      <c r="K3" s="346">
        <v>2024</v>
      </c>
      <c r="L3" s="346">
        <v>2025</v>
      </c>
      <c r="M3" s="346">
        <v>2026</v>
      </c>
      <c r="N3" s="346">
        <v>2027</v>
      </c>
      <c r="O3" s="346">
        <v>2028</v>
      </c>
      <c r="P3" s="346">
        <v>2029</v>
      </c>
      <c r="Q3" s="346">
        <v>2030</v>
      </c>
      <c r="R3" s="742"/>
      <c r="S3" s="742"/>
      <c r="T3" s="742"/>
      <c r="U3" s="742"/>
      <c r="V3" s="161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</row>
    <row r="4" spans="1:33" ht="27" customHeight="1">
      <c r="A4" s="347">
        <v>1</v>
      </c>
      <c r="B4" s="347">
        <v>2</v>
      </c>
      <c r="C4" s="347">
        <v>3</v>
      </c>
      <c r="D4" s="347">
        <v>4</v>
      </c>
      <c r="E4" s="347">
        <v>5</v>
      </c>
      <c r="F4" s="347">
        <v>6</v>
      </c>
      <c r="G4" s="347">
        <v>7</v>
      </c>
      <c r="H4" s="347">
        <v>8</v>
      </c>
      <c r="I4" s="347">
        <v>9</v>
      </c>
      <c r="J4" s="347">
        <v>10</v>
      </c>
      <c r="K4" s="347">
        <v>11</v>
      </c>
      <c r="L4" s="347">
        <v>12</v>
      </c>
      <c r="M4" s="347">
        <v>13</v>
      </c>
      <c r="N4" s="347">
        <v>14</v>
      </c>
      <c r="O4" s="347">
        <v>15</v>
      </c>
      <c r="P4" s="347">
        <v>16</v>
      </c>
      <c r="Q4" s="347">
        <v>17</v>
      </c>
      <c r="R4" s="347">
        <v>18</v>
      </c>
      <c r="S4" s="347">
        <v>19</v>
      </c>
      <c r="T4" s="347">
        <v>20</v>
      </c>
      <c r="U4" s="347">
        <v>21</v>
      </c>
      <c r="V4" s="161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</row>
    <row r="5" spans="1:33">
      <c r="A5" s="739" t="s">
        <v>1123</v>
      </c>
      <c r="B5" s="740"/>
      <c r="C5" s="740"/>
      <c r="D5" s="740"/>
      <c r="E5" s="740"/>
      <c r="F5" s="740"/>
      <c r="G5" s="740"/>
      <c r="H5" s="740"/>
      <c r="I5" s="740"/>
      <c r="J5" s="740"/>
      <c r="K5" s="740"/>
      <c r="L5" s="740"/>
      <c r="M5" s="740"/>
      <c r="N5" s="740"/>
      <c r="O5" s="740"/>
      <c r="P5" s="740"/>
      <c r="Q5" s="740"/>
      <c r="R5" s="740"/>
      <c r="S5" s="740"/>
      <c r="T5" s="740"/>
      <c r="U5" s="741"/>
      <c r="V5" s="161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</row>
    <row r="6" spans="1:33" ht="48.75">
      <c r="A6" s="348">
        <v>1</v>
      </c>
      <c r="B6" s="349" t="s">
        <v>213</v>
      </c>
      <c r="C6" s="348" t="s">
        <v>78</v>
      </c>
      <c r="D6" s="348" t="s">
        <v>137</v>
      </c>
      <c r="E6" s="350" t="s">
        <v>215</v>
      </c>
      <c r="F6" s="348">
        <v>11.4</v>
      </c>
      <c r="G6" s="348">
        <v>2019</v>
      </c>
      <c r="H6" s="348">
        <v>15.9</v>
      </c>
      <c r="I6" s="348">
        <v>13.2</v>
      </c>
      <c r="J6" s="348">
        <v>12.8</v>
      </c>
      <c r="K6" s="348">
        <v>13</v>
      </c>
      <c r="L6" s="348">
        <v>13</v>
      </c>
      <c r="M6" s="348">
        <v>13</v>
      </c>
      <c r="N6" s="348">
        <v>13</v>
      </c>
      <c r="O6" s="348">
        <v>13</v>
      </c>
      <c r="P6" s="348">
        <v>13</v>
      </c>
      <c r="Q6" s="348">
        <v>13</v>
      </c>
      <c r="R6" s="349" t="s">
        <v>208</v>
      </c>
      <c r="S6" s="348" t="s">
        <v>138</v>
      </c>
      <c r="T6" s="348" t="s">
        <v>79</v>
      </c>
      <c r="U6" s="348" t="s">
        <v>79</v>
      </c>
      <c r="V6" s="161"/>
      <c r="W6" s="160" t="s">
        <v>79</v>
      </c>
      <c r="X6" s="160" t="s">
        <v>79</v>
      </c>
      <c r="Y6" s="160" t="s">
        <v>79</v>
      </c>
      <c r="Z6" s="160" t="s">
        <v>79</v>
      </c>
      <c r="AA6" s="160" t="s">
        <v>79</v>
      </c>
      <c r="AB6" s="160" t="s">
        <v>79</v>
      </c>
      <c r="AC6" s="160" t="s">
        <v>79</v>
      </c>
      <c r="AD6" s="160" t="s">
        <v>79</v>
      </c>
      <c r="AE6" s="160" t="s">
        <v>79</v>
      </c>
      <c r="AF6" s="160" t="s">
        <v>79</v>
      </c>
      <c r="AG6" s="160" t="s">
        <v>79</v>
      </c>
    </row>
    <row r="7" spans="1:33" ht="68.25">
      <c r="A7" s="348">
        <v>2</v>
      </c>
      <c r="B7" s="349" t="s">
        <v>139</v>
      </c>
      <c r="C7" s="348" t="s">
        <v>1093</v>
      </c>
      <c r="D7" s="348" t="s">
        <v>137</v>
      </c>
      <c r="E7" s="348" t="s">
        <v>215</v>
      </c>
      <c r="F7" s="348">
        <v>5</v>
      </c>
      <c r="G7" s="348">
        <v>2019</v>
      </c>
      <c r="H7" s="348">
        <v>6</v>
      </c>
      <c r="I7" s="348">
        <v>3.8</v>
      </c>
      <c r="J7" s="348">
        <v>4.7</v>
      </c>
      <c r="K7" s="348">
        <v>4.7</v>
      </c>
      <c r="L7" s="348">
        <v>4.5</v>
      </c>
      <c r="M7" s="348">
        <v>4.4000000000000004</v>
      </c>
      <c r="N7" s="348">
        <v>4.3</v>
      </c>
      <c r="O7" s="348">
        <v>4.2</v>
      </c>
      <c r="P7" s="348">
        <v>4.0999999999999996</v>
      </c>
      <c r="Q7" s="348">
        <v>3.9</v>
      </c>
      <c r="R7" s="349" t="s">
        <v>209</v>
      </c>
      <c r="S7" s="348" t="s">
        <v>138</v>
      </c>
      <c r="T7" s="348" t="s">
        <v>79</v>
      </c>
      <c r="U7" s="348" t="s">
        <v>79</v>
      </c>
      <c r="V7" s="161"/>
      <c r="W7" s="160" t="s">
        <v>79</v>
      </c>
      <c r="X7" s="160" t="s">
        <v>79</v>
      </c>
      <c r="Y7" s="160" t="s">
        <v>79</v>
      </c>
      <c r="Z7" s="160" t="s">
        <v>79</v>
      </c>
      <c r="AA7" s="160" t="s">
        <v>79</v>
      </c>
      <c r="AB7" s="160" t="s">
        <v>79</v>
      </c>
      <c r="AC7" s="160" t="s">
        <v>79</v>
      </c>
      <c r="AD7" s="160" t="s">
        <v>79</v>
      </c>
      <c r="AE7" s="160" t="s">
        <v>79</v>
      </c>
      <c r="AF7" s="160" t="s">
        <v>79</v>
      </c>
      <c r="AG7" s="160" t="s">
        <v>79</v>
      </c>
    </row>
    <row r="8" spans="1:33" ht="48.75">
      <c r="A8" s="348">
        <v>3</v>
      </c>
      <c r="B8" s="349" t="s">
        <v>214</v>
      </c>
      <c r="C8" s="348" t="s">
        <v>78</v>
      </c>
      <c r="D8" s="348" t="s">
        <v>137</v>
      </c>
      <c r="E8" s="348" t="s">
        <v>210</v>
      </c>
      <c r="F8" s="348">
        <v>592.70000000000005</v>
      </c>
      <c r="G8" s="348">
        <v>2019</v>
      </c>
      <c r="H8" s="348">
        <v>668.3</v>
      </c>
      <c r="I8" s="348">
        <v>624.20000000000005</v>
      </c>
      <c r="J8" s="348">
        <v>637.4</v>
      </c>
      <c r="K8" s="348">
        <v>614.5</v>
      </c>
      <c r="L8" s="348">
        <v>614.5</v>
      </c>
      <c r="M8" s="348">
        <v>614.5</v>
      </c>
      <c r="N8" s="348">
        <v>614.5</v>
      </c>
      <c r="O8" s="348">
        <v>614.5</v>
      </c>
      <c r="P8" s="348">
        <v>614.5</v>
      </c>
      <c r="Q8" s="348">
        <v>614.5</v>
      </c>
      <c r="R8" s="349" t="s">
        <v>211</v>
      </c>
      <c r="S8" s="348" t="s">
        <v>138</v>
      </c>
      <c r="T8" s="348" t="s">
        <v>79</v>
      </c>
      <c r="U8" s="348" t="s">
        <v>79</v>
      </c>
      <c r="V8" s="161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</row>
    <row r="9" spans="1:33" ht="48.75">
      <c r="A9" s="348">
        <v>4</v>
      </c>
      <c r="B9" s="349" t="s">
        <v>212</v>
      </c>
      <c r="C9" s="348" t="s">
        <v>78</v>
      </c>
      <c r="D9" s="348" t="s">
        <v>137</v>
      </c>
      <c r="E9" s="348" t="s">
        <v>210</v>
      </c>
      <c r="F9" s="348">
        <v>203.2</v>
      </c>
      <c r="G9" s="348">
        <v>2019</v>
      </c>
      <c r="H9" s="348">
        <v>182.9</v>
      </c>
      <c r="I9" s="348">
        <v>207.7</v>
      </c>
      <c r="J9" s="348">
        <v>213.6</v>
      </c>
      <c r="K9" s="348">
        <v>208</v>
      </c>
      <c r="L9" s="348">
        <v>206</v>
      </c>
      <c r="M9" s="348">
        <v>204.5</v>
      </c>
      <c r="N9" s="350">
        <v>204.3</v>
      </c>
      <c r="O9" s="350">
        <v>204.2</v>
      </c>
      <c r="P9" s="350">
        <v>204.1</v>
      </c>
      <c r="Q9" s="350">
        <v>204</v>
      </c>
      <c r="R9" s="349" t="s">
        <v>211</v>
      </c>
      <c r="S9" s="348" t="s">
        <v>138</v>
      </c>
      <c r="T9" s="348" t="s">
        <v>79</v>
      </c>
      <c r="U9" s="348" t="s">
        <v>79</v>
      </c>
      <c r="V9" s="161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</row>
    <row r="10" spans="1:33" ht="29.25">
      <c r="A10" s="348">
        <v>5</v>
      </c>
      <c r="B10" s="349" t="s">
        <v>1091</v>
      </c>
      <c r="C10" s="348" t="s">
        <v>80</v>
      </c>
      <c r="D10" s="348" t="s">
        <v>137</v>
      </c>
      <c r="E10" s="348" t="s">
        <v>210</v>
      </c>
      <c r="F10" s="348">
        <v>1.3</v>
      </c>
      <c r="G10" s="348">
        <v>2019</v>
      </c>
      <c r="H10" s="348">
        <v>2.1</v>
      </c>
      <c r="I10" s="348">
        <v>2.1</v>
      </c>
      <c r="J10" s="348">
        <v>1.4</v>
      </c>
      <c r="K10" s="348">
        <v>4.0999999999999996</v>
      </c>
      <c r="L10" s="348">
        <v>4</v>
      </c>
      <c r="M10" s="348">
        <v>3.99</v>
      </c>
      <c r="N10" s="350">
        <v>3.98</v>
      </c>
      <c r="O10" s="350">
        <v>3.97</v>
      </c>
      <c r="P10" s="350">
        <v>3.96</v>
      </c>
      <c r="Q10" s="350">
        <v>3.95</v>
      </c>
      <c r="R10" s="349" t="s">
        <v>140</v>
      </c>
      <c r="S10" s="348" t="s">
        <v>138</v>
      </c>
      <c r="T10" s="348" t="s">
        <v>79</v>
      </c>
      <c r="U10" s="348" t="s">
        <v>79</v>
      </c>
      <c r="V10" s="161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</row>
    <row r="11" spans="1:33" ht="29.25">
      <c r="A11" s="348">
        <v>6</v>
      </c>
      <c r="B11" s="349" t="s">
        <v>1092</v>
      </c>
      <c r="C11" s="348" t="s">
        <v>80</v>
      </c>
      <c r="D11" s="348" t="s">
        <v>137</v>
      </c>
      <c r="E11" s="348" t="s">
        <v>210</v>
      </c>
      <c r="F11" s="348">
        <v>552.4</v>
      </c>
      <c r="G11" s="348">
        <v>2019</v>
      </c>
      <c r="H11" s="348">
        <v>670.4</v>
      </c>
      <c r="I11" s="348">
        <v>718.5</v>
      </c>
      <c r="J11" s="348">
        <v>737.8</v>
      </c>
      <c r="K11" s="348">
        <v>655.5</v>
      </c>
      <c r="L11" s="348">
        <v>650</v>
      </c>
      <c r="M11" s="348">
        <v>640</v>
      </c>
      <c r="N11" s="350">
        <v>639.9</v>
      </c>
      <c r="O11" s="350">
        <v>639.79999999999995</v>
      </c>
      <c r="P11" s="350">
        <v>639.70000000000005</v>
      </c>
      <c r="Q11" s="350">
        <v>639.6</v>
      </c>
      <c r="R11" s="349" t="s">
        <v>140</v>
      </c>
      <c r="S11" s="348" t="s">
        <v>138</v>
      </c>
      <c r="T11" s="348" t="s">
        <v>79</v>
      </c>
      <c r="U11" s="348" t="s">
        <v>79</v>
      </c>
      <c r="V11" s="161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</row>
    <row r="12" spans="1:33" ht="68.25">
      <c r="A12" s="348">
        <v>7</v>
      </c>
      <c r="B12" s="349" t="s">
        <v>141</v>
      </c>
      <c r="C12" s="348" t="s">
        <v>78</v>
      </c>
      <c r="D12" s="348" t="s">
        <v>142</v>
      </c>
      <c r="E12" s="348" t="s">
        <v>267</v>
      </c>
      <c r="F12" s="348">
        <v>71.8</v>
      </c>
      <c r="G12" s="348">
        <v>2019</v>
      </c>
      <c r="H12" s="348">
        <v>68.3</v>
      </c>
      <c r="I12" s="348">
        <v>70.180000000000007</v>
      </c>
      <c r="J12" s="348">
        <v>70.44</v>
      </c>
      <c r="K12" s="348">
        <v>72.17</v>
      </c>
      <c r="L12" s="348">
        <v>72.180000000000007</v>
      </c>
      <c r="M12" s="348">
        <v>72.19</v>
      </c>
      <c r="N12" s="350">
        <v>72.2</v>
      </c>
      <c r="O12" s="350">
        <v>72.209999999999994</v>
      </c>
      <c r="P12" s="350">
        <v>72.22</v>
      </c>
      <c r="Q12" s="350">
        <v>72.23</v>
      </c>
      <c r="R12" s="349" t="s">
        <v>209</v>
      </c>
      <c r="S12" s="348" t="s">
        <v>138</v>
      </c>
      <c r="T12" s="349" t="s">
        <v>79</v>
      </c>
      <c r="U12" s="348" t="s">
        <v>79</v>
      </c>
      <c r="V12" s="161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</row>
    <row r="13" spans="1:33" ht="87.75" customHeight="1">
      <c r="A13" s="348">
        <v>8</v>
      </c>
      <c r="B13" s="354" t="s">
        <v>1398</v>
      </c>
      <c r="C13" s="348" t="s">
        <v>80</v>
      </c>
      <c r="D13" s="348" t="s">
        <v>142</v>
      </c>
      <c r="E13" s="348" t="s">
        <v>210</v>
      </c>
      <c r="F13" s="348">
        <v>39.1</v>
      </c>
      <c r="G13" s="348">
        <v>2019</v>
      </c>
      <c r="H13" s="348">
        <v>42.2</v>
      </c>
      <c r="I13" s="348">
        <v>45.3</v>
      </c>
      <c r="J13" s="348">
        <v>47.36</v>
      </c>
      <c r="K13" s="348">
        <v>46.5</v>
      </c>
      <c r="L13" s="348">
        <v>46.51</v>
      </c>
      <c r="M13" s="348">
        <v>46.52</v>
      </c>
      <c r="N13" s="348">
        <v>46.53</v>
      </c>
      <c r="O13" s="348">
        <v>46.54</v>
      </c>
      <c r="P13" s="348">
        <v>46.55</v>
      </c>
      <c r="Q13" s="348">
        <v>46.56</v>
      </c>
      <c r="R13" s="349" t="s">
        <v>140</v>
      </c>
      <c r="S13" s="348" t="s">
        <v>138</v>
      </c>
      <c r="T13" s="348" t="s">
        <v>79</v>
      </c>
      <c r="U13" s="348" t="s">
        <v>79</v>
      </c>
      <c r="V13" s="161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</row>
    <row r="14" spans="1:33" ht="87.75">
      <c r="A14" s="348">
        <v>9</v>
      </c>
      <c r="B14" s="349" t="s">
        <v>1125</v>
      </c>
      <c r="C14" s="348" t="s">
        <v>80</v>
      </c>
      <c r="D14" s="348" t="s">
        <v>142</v>
      </c>
      <c r="E14" s="348" t="s">
        <v>256</v>
      </c>
      <c r="F14" s="348">
        <v>0</v>
      </c>
      <c r="G14" s="348">
        <v>2019</v>
      </c>
      <c r="H14" s="348">
        <v>96</v>
      </c>
      <c r="I14" s="348">
        <v>92.9</v>
      </c>
      <c r="J14" s="348">
        <v>92.8</v>
      </c>
      <c r="K14" s="348">
        <v>90</v>
      </c>
      <c r="L14" s="348">
        <v>90.01</v>
      </c>
      <c r="M14" s="348">
        <v>90.02</v>
      </c>
      <c r="N14" s="348">
        <v>90.03</v>
      </c>
      <c r="O14" s="348">
        <v>90.04</v>
      </c>
      <c r="P14" s="348">
        <v>90.05</v>
      </c>
      <c r="Q14" s="348">
        <v>90.06</v>
      </c>
      <c r="R14" s="349" t="s">
        <v>140</v>
      </c>
      <c r="S14" s="348" t="s">
        <v>138</v>
      </c>
      <c r="T14" s="348" t="s">
        <v>79</v>
      </c>
      <c r="U14" s="348" t="s">
        <v>79</v>
      </c>
      <c r="V14" s="161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</row>
    <row r="15" spans="1:33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</row>
    <row r="16" spans="1:33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</row>
    <row r="17" spans="1:33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</row>
    <row r="18" spans="1:33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</row>
    <row r="19" spans="1:33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</row>
    <row r="20" spans="1:33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</row>
    <row r="21" spans="1:33" ht="96.75" customHeight="1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</row>
    <row r="22" spans="1:33" ht="96.75" customHeight="1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</row>
    <row r="23" spans="1:33" ht="96.75" customHeight="1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</row>
    <row r="24" spans="1:33" ht="96.75" customHeight="1">
      <c r="A24" s="162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</row>
    <row r="25" spans="1:33" ht="96.75" customHeight="1">
      <c r="A25" s="162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</row>
    <row r="26" spans="1:33" ht="96.75" customHeight="1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</row>
    <row r="27" spans="1:33" ht="141.75" customHeight="1">
      <c r="A27" s="162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</row>
    <row r="28" spans="1:33" ht="141.75" customHeight="1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</row>
    <row r="29" spans="1:33" ht="168" customHeight="1">
      <c r="A29" s="162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</row>
    <row r="30" spans="1:33" ht="168" customHeight="1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1:33" ht="157.5" customHeight="1">
      <c r="A31" s="162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</row>
    <row r="32" spans="1:33" ht="174.75" customHeight="1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</row>
    <row r="33" spans="1:33" ht="147" customHeight="1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</row>
    <row r="34" spans="1:33" ht="147" customHeight="1">
      <c r="A34" s="162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</row>
    <row r="35" spans="1:33" ht="161.25" customHeight="1">
      <c r="A35" s="162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</row>
    <row r="36" spans="1:33" ht="148.5" customHeight="1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</row>
    <row r="37" spans="1:33" ht="172.5" customHeight="1">
      <c r="A37" s="1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</row>
    <row r="38" spans="1:33" ht="182.25" customHeight="1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</row>
    <row r="39" spans="1:33" ht="161.25" customHeight="1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</row>
    <row r="40" spans="1:33" ht="146.25" customHeight="1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</row>
    <row r="41" spans="1:33" ht="168.75" customHeight="1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</row>
    <row r="42" spans="1:33" ht="152.25" customHeight="1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</row>
    <row r="43" spans="1:33">
      <c r="A43" s="162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</row>
    <row r="44" spans="1:33"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</row>
    <row r="45" spans="1:33"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</row>
    <row r="46" spans="1:33"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</row>
    <row r="47" spans="1:33"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</row>
  </sheetData>
  <mergeCells count="13">
    <mergeCell ref="A1:U1"/>
    <mergeCell ref="A5:U5"/>
    <mergeCell ref="F2:G2"/>
    <mergeCell ref="H2:Q2"/>
    <mergeCell ref="R2:R3"/>
    <mergeCell ref="S2:S3"/>
    <mergeCell ref="T2:T3"/>
    <mergeCell ref="U2:U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29" fitToHeight="10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P35"/>
  <sheetViews>
    <sheetView view="pageBreakPreview" zoomScale="110" zoomScaleNormal="90" zoomScaleSheetLayoutView="110" workbookViewId="0">
      <selection activeCell="D20" sqref="D20"/>
    </sheetView>
  </sheetViews>
  <sheetFormatPr defaultColWidth="9.140625" defaultRowHeight="15.75"/>
  <cols>
    <col min="1" max="1" width="9.140625" style="86"/>
    <col min="2" max="2" width="32.28515625" style="86" customWidth="1"/>
    <col min="3" max="3" width="15.7109375" style="86" customWidth="1"/>
    <col min="4" max="4" width="22.28515625" style="86" customWidth="1"/>
    <col min="5" max="15" width="9.140625" style="86"/>
    <col min="16" max="16" width="14.7109375" style="86" customWidth="1"/>
    <col min="17" max="16384" width="9.140625" style="86"/>
  </cols>
  <sheetData>
    <row r="1" spans="1:16" ht="18.75">
      <c r="A1" s="738" t="s">
        <v>81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</row>
    <row r="2" spans="1:16" s="162" customFormat="1" ht="15">
      <c r="A2" s="742" t="s">
        <v>20</v>
      </c>
      <c r="B2" s="742" t="s">
        <v>82</v>
      </c>
      <c r="C2" s="742" t="s">
        <v>11</v>
      </c>
      <c r="D2" s="742" t="s">
        <v>13</v>
      </c>
      <c r="E2" s="742" t="s">
        <v>83</v>
      </c>
      <c r="F2" s="742"/>
      <c r="G2" s="742"/>
      <c r="H2" s="742"/>
      <c r="I2" s="742"/>
      <c r="J2" s="742"/>
      <c r="K2" s="742"/>
      <c r="L2" s="742"/>
      <c r="M2" s="742"/>
      <c r="N2" s="742"/>
      <c r="O2" s="742"/>
      <c r="P2" s="742" t="s">
        <v>1190</v>
      </c>
    </row>
    <row r="3" spans="1:16" s="162" customFormat="1" ht="15">
      <c r="A3" s="742"/>
      <c r="B3" s="742"/>
      <c r="C3" s="742"/>
      <c r="D3" s="742"/>
      <c r="E3" s="356" t="s">
        <v>29</v>
      </c>
      <c r="F3" s="356" t="s">
        <v>30</v>
      </c>
      <c r="G3" s="356" t="s">
        <v>31</v>
      </c>
      <c r="H3" s="356" t="s">
        <v>32</v>
      </c>
      <c r="I3" s="356" t="s">
        <v>33</v>
      </c>
      <c r="J3" s="356" t="s">
        <v>34</v>
      </c>
      <c r="K3" s="356" t="s">
        <v>35</v>
      </c>
      <c r="L3" s="356" t="s">
        <v>36</v>
      </c>
      <c r="M3" s="356" t="s">
        <v>37</v>
      </c>
      <c r="N3" s="356" t="s">
        <v>38</v>
      </c>
      <c r="O3" s="356" t="s">
        <v>39</v>
      </c>
      <c r="P3" s="742"/>
    </row>
    <row r="4" spans="1:16" s="162" customFormat="1" ht="15">
      <c r="A4" s="365" t="s">
        <v>41</v>
      </c>
      <c r="B4" s="751" t="s">
        <v>1123</v>
      </c>
      <c r="C4" s="751"/>
      <c r="D4" s="751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</row>
    <row r="5" spans="1:16" s="162" customFormat="1" ht="15">
      <c r="A5" s="749" t="s">
        <v>42</v>
      </c>
      <c r="B5" s="750" t="s">
        <v>213</v>
      </c>
      <c r="C5" s="744" t="s">
        <v>78</v>
      </c>
      <c r="D5" s="744" t="s">
        <v>215</v>
      </c>
      <c r="E5" s="744" t="s">
        <v>79</v>
      </c>
      <c r="F5" s="744" t="s">
        <v>79</v>
      </c>
      <c r="G5" s="744" t="s">
        <v>79</v>
      </c>
      <c r="H5" s="744" t="s">
        <v>79</v>
      </c>
      <c r="I5" s="744" t="s">
        <v>79</v>
      </c>
      <c r="J5" s="744" t="s">
        <v>44</v>
      </c>
      <c r="K5" s="744" t="s">
        <v>44</v>
      </c>
      <c r="L5" s="744" t="s">
        <v>79</v>
      </c>
      <c r="M5" s="744" t="s">
        <v>44</v>
      </c>
      <c r="N5" s="744" t="s">
        <v>79</v>
      </c>
      <c r="O5" s="744" t="s">
        <v>79</v>
      </c>
      <c r="P5" s="744">
        <v>13</v>
      </c>
    </row>
    <row r="6" spans="1:16" s="162" customFormat="1" ht="15">
      <c r="A6" s="749"/>
      <c r="B6" s="750"/>
      <c r="C6" s="744"/>
      <c r="D6" s="744"/>
      <c r="E6" s="744"/>
      <c r="F6" s="744"/>
      <c r="G6" s="744" t="s">
        <v>44</v>
      </c>
      <c r="H6" s="744"/>
      <c r="I6" s="744"/>
      <c r="J6" s="744"/>
      <c r="K6" s="744"/>
      <c r="L6" s="744"/>
      <c r="M6" s="744"/>
      <c r="N6" s="744"/>
      <c r="O6" s="744"/>
      <c r="P6" s="744"/>
    </row>
    <row r="7" spans="1:16" s="162" customFormat="1" ht="15">
      <c r="A7" s="365" t="s">
        <v>46</v>
      </c>
      <c r="B7" s="363" t="s">
        <v>139</v>
      </c>
      <c r="C7" s="347" t="s">
        <v>1093</v>
      </c>
      <c r="D7" s="347" t="s">
        <v>215</v>
      </c>
      <c r="E7" s="347" t="s">
        <v>79</v>
      </c>
      <c r="F7" s="347" t="s">
        <v>79</v>
      </c>
      <c r="G7" s="347" t="s">
        <v>44</v>
      </c>
      <c r="H7" s="347" t="s">
        <v>79</v>
      </c>
      <c r="I7" s="347" t="s">
        <v>79</v>
      </c>
      <c r="J7" s="347" t="s">
        <v>44</v>
      </c>
      <c r="K7" s="347" t="s">
        <v>44</v>
      </c>
      <c r="L7" s="347" t="s">
        <v>79</v>
      </c>
      <c r="M7" s="347" t="s">
        <v>44</v>
      </c>
      <c r="N7" s="347" t="s">
        <v>79</v>
      </c>
      <c r="O7" s="347" t="s">
        <v>79</v>
      </c>
      <c r="P7" s="347">
        <v>4.7</v>
      </c>
    </row>
    <row r="8" spans="1:16" s="162" customFormat="1" ht="36.75" customHeight="1">
      <c r="A8" s="365" t="s">
        <v>52</v>
      </c>
      <c r="B8" s="363" t="s">
        <v>1135</v>
      </c>
      <c r="C8" s="347" t="s">
        <v>78</v>
      </c>
      <c r="D8" s="347" t="s">
        <v>210</v>
      </c>
      <c r="E8" s="347" t="s">
        <v>79</v>
      </c>
      <c r="F8" s="347" t="s">
        <v>79</v>
      </c>
      <c r="G8" s="347" t="s">
        <v>44</v>
      </c>
      <c r="H8" s="347" t="s">
        <v>79</v>
      </c>
      <c r="I8" s="347" t="s">
        <v>79</v>
      </c>
      <c r="J8" s="347" t="s">
        <v>44</v>
      </c>
      <c r="K8" s="347" t="s">
        <v>79</v>
      </c>
      <c r="L8" s="347" t="s">
        <v>79</v>
      </c>
      <c r="M8" s="347" t="s">
        <v>44</v>
      </c>
      <c r="N8" s="347" t="s">
        <v>79</v>
      </c>
      <c r="O8" s="347" t="s">
        <v>79</v>
      </c>
      <c r="P8" s="347">
        <v>614.5</v>
      </c>
    </row>
    <row r="9" spans="1:16" s="162" customFormat="1" ht="21">
      <c r="A9" s="365" t="s">
        <v>56</v>
      </c>
      <c r="B9" s="363" t="s">
        <v>1191</v>
      </c>
      <c r="C9" s="347" t="s">
        <v>78</v>
      </c>
      <c r="D9" s="347" t="s">
        <v>210</v>
      </c>
      <c r="E9" s="347" t="s">
        <v>79</v>
      </c>
      <c r="F9" s="347" t="s">
        <v>79</v>
      </c>
      <c r="G9" s="347" t="s">
        <v>79</v>
      </c>
      <c r="H9" s="347" t="s">
        <v>79</v>
      </c>
      <c r="I9" s="347" t="s">
        <v>79</v>
      </c>
      <c r="J9" s="347" t="s">
        <v>44</v>
      </c>
      <c r="K9" s="347" t="s">
        <v>79</v>
      </c>
      <c r="L9" s="347" t="s">
        <v>79</v>
      </c>
      <c r="M9" s="347" t="s">
        <v>44</v>
      </c>
      <c r="N9" s="347" t="s">
        <v>79</v>
      </c>
      <c r="O9" s="347" t="s">
        <v>79</v>
      </c>
      <c r="P9" s="347">
        <v>206</v>
      </c>
    </row>
    <row r="10" spans="1:16" s="162" customFormat="1" ht="21">
      <c r="A10" s="365" t="s">
        <v>59</v>
      </c>
      <c r="B10" s="363" t="s">
        <v>1137</v>
      </c>
      <c r="C10" s="347" t="s">
        <v>80</v>
      </c>
      <c r="D10" s="347" t="s">
        <v>210</v>
      </c>
      <c r="E10" s="347" t="s">
        <v>79</v>
      </c>
      <c r="F10" s="347" t="s">
        <v>79</v>
      </c>
      <c r="G10" s="347">
        <v>4.0999999999999996</v>
      </c>
      <c r="H10" s="347" t="s">
        <v>79</v>
      </c>
      <c r="I10" s="347" t="s">
        <v>79</v>
      </c>
      <c r="J10" s="347">
        <v>4.0999999999999996</v>
      </c>
      <c r="K10" s="347" t="s">
        <v>79</v>
      </c>
      <c r="L10" s="347" t="s">
        <v>79</v>
      </c>
      <c r="M10" s="347">
        <v>4.0999999999999996</v>
      </c>
      <c r="N10" s="347" t="s">
        <v>79</v>
      </c>
      <c r="O10" s="347" t="s">
        <v>79</v>
      </c>
      <c r="P10" s="347">
        <v>4</v>
      </c>
    </row>
    <row r="11" spans="1:16" s="162" customFormat="1" ht="15">
      <c r="A11" s="749" t="s">
        <v>61</v>
      </c>
      <c r="B11" s="750" t="s">
        <v>1138</v>
      </c>
      <c r="C11" s="744" t="s">
        <v>80</v>
      </c>
      <c r="D11" s="744" t="s">
        <v>210</v>
      </c>
      <c r="E11" s="744" t="s">
        <v>79</v>
      </c>
      <c r="F11" s="744" t="s">
        <v>79</v>
      </c>
      <c r="G11" s="744" t="s">
        <v>79</v>
      </c>
      <c r="H11" s="745" t="s">
        <v>44</v>
      </c>
      <c r="I11" s="747" t="s">
        <v>44</v>
      </c>
      <c r="J11" s="745" t="s">
        <v>44</v>
      </c>
      <c r="K11" s="743" t="s">
        <v>44</v>
      </c>
      <c r="L11" s="743" t="s">
        <v>44</v>
      </c>
      <c r="M11" s="743" t="s">
        <v>44</v>
      </c>
      <c r="N11" s="743" t="s">
        <v>44</v>
      </c>
      <c r="O11" s="743" t="s">
        <v>44</v>
      </c>
      <c r="P11" s="744">
        <v>650</v>
      </c>
    </row>
    <row r="12" spans="1:16" s="162" customFormat="1" ht="15">
      <c r="A12" s="749"/>
      <c r="B12" s="750"/>
      <c r="C12" s="744"/>
      <c r="D12" s="744"/>
      <c r="E12" s="744"/>
      <c r="F12" s="744"/>
      <c r="G12" s="744"/>
      <c r="H12" s="746"/>
      <c r="I12" s="748"/>
      <c r="J12" s="746"/>
      <c r="K12" s="743"/>
      <c r="L12" s="743"/>
      <c r="M12" s="743"/>
      <c r="N12" s="743"/>
      <c r="O12" s="743"/>
      <c r="P12" s="744"/>
    </row>
    <row r="13" spans="1:16" s="162" customFormat="1" ht="21">
      <c r="A13" s="365" t="s">
        <v>774</v>
      </c>
      <c r="B13" s="363" t="s">
        <v>141</v>
      </c>
      <c r="C13" s="347" t="s">
        <v>78</v>
      </c>
      <c r="D13" s="347" t="s">
        <v>267</v>
      </c>
      <c r="E13" s="347" t="s">
        <v>79</v>
      </c>
      <c r="F13" s="347" t="s">
        <v>79</v>
      </c>
      <c r="G13" s="347" t="s">
        <v>44</v>
      </c>
      <c r="H13" s="347" t="s">
        <v>79</v>
      </c>
      <c r="I13" s="347" t="s">
        <v>79</v>
      </c>
      <c r="J13" s="347" t="s">
        <v>44</v>
      </c>
      <c r="K13" s="347" t="s">
        <v>79</v>
      </c>
      <c r="L13" s="347" t="s">
        <v>79</v>
      </c>
      <c r="M13" s="347" t="s">
        <v>44</v>
      </c>
      <c r="N13" s="347" t="s">
        <v>79</v>
      </c>
      <c r="O13" s="347" t="s">
        <v>79</v>
      </c>
      <c r="P13" s="347">
        <v>72.180000000000007</v>
      </c>
    </row>
    <row r="14" spans="1:16" s="162" customFormat="1" ht="52.5" customHeight="1">
      <c r="A14" s="365" t="s">
        <v>776</v>
      </c>
      <c r="B14" s="363" t="s">
        <v>1192</v>
      </c>
      <c r="C14" s="364" t="s">
        <v>80</v>
      </c>
      <c r="D14" s="364" t="s">
        <v>210</v>
      </c>
      <c r="E14" s="366" t="s">
        <v>79</v>
      </c>
      <c r="F14" s="366" t="s">
        <v>79</v>
      </c>
      <c r="G14" s="366" t="s">
        <v>44</v>
      </c>
      <c r="H14" s="366" t="s">
        <v>79</v>
      </c>
      <c r="I14" s="366" t="s">
        <v>79</v>
      </c>
      <c r="J14" s="366" t="s">
        <v>44</v>
      </c>
      <c r="K14" s="366" t="s">
        <v>79</v>
      </c>
      <c r="L14" s="366" t="s">
        <v>79</v>
      </c>
      <c r="M14" s="366" t="s">
        <v>44</v>
      </c>
      <c r="N14" s="366" t="s">
        <v>79</v>
      </c>
      <c r="O14" s="366" t="s">
        <v>79</v>
      </c>
      <c r="P14" s="364">
        <v>46.51</v>
      </c>
    </row>
    <row r="15" spans="1:16" s="162" customFormat="1" ht="115.5" customHeight="1">
      <c r="A15" s="365" t="s">
        <v>404</v>
      </c>
      <c r="B15" s="363" t="s">
        <v>1125</v>
      </c>
      <c r="C15" s="347" t="s">
        <v>80</v>
      </c>
      <c r="D15" s="347" t="s">
        <v>256</v>
      </c>
      <c r="E15" s="347" t="s">
        <v>79</v>
      </c>
      <c r="F15" s="347" t="s">
        <v>79</v>
      </c>
      <c r="G15" s="347">
        <v>90</v>
      </c>
      <c r="H15" s="347" t="s">
        <v>79</v>
      </c>
      <c r="I15" s="347" t="s">
        <v>79</v>
      </c>
      <c r="J15" s="347">
        <v>90</v>
      </c>
      <c r="K15" s="347" t="s">
        <v>79</v>
      </c>
      <c r="L15" s="347" t="s">
        <v>79</v>
      </c>
      <c r="M15" s="347">
        <v>90</v>
      </c>
      <c r="N15" s="347" t="s">
        <v>79</v>
      </c>
      <c r="O15" s="347" t="s">
        <v>79</v>
      </c>
      <c r="P15" s="347">
        <v>90.01</v>
      </c>
    </row>
    <row r="16" spans="1:16" s="162" customFormat="1" ht="15"/>
    <row r="17" s="162" customFormat="1" ht="15"/>
    <row r="18" s="162" customFormat="1" ht="15"/>
    <row r="19" s="162" customFormat="1" ht="15"/>
    <row r="20" s="162" customFormat="1" ht="139.5" customHeight="1"/>
    <row r="21" s="162" customFormat="1" ht="15"/>
    <row r="22" s="162" customFormat="1" ht="15"/>
    <row r="23" s="162" customFormat="1" ht="15"/>
    <row r="24" s="162" customFormat="1" ht="15"/>
    <row r="25" s="162" customFormat="1" ht="15"/>
    <row r="26" s="162" customFormat="1" ht="15"/>
    <row r="27" s="162" customFormat="1" ht="15"/>
    <row r="28" s="162" customFormat="1" ht="15"/>
    <row r="29" s="162" customFormat="1" ht="15"/>
    <row r="30" s="162" customFormat="1" ht="15"/>
    <row r="31" s="162" customFormat="1" ht="15"/>
    <row r="32" s="162" customFormat="1" ht="15"/>
    <row r="33" s="162" customFormat="1" ht="15"/>
    <row r="34" s="162" customFormat="1" ht="15"/>
    <row r="35" s="162" customFormat="1" ht="15"/>
  </sheetData>
  <mergeCells count="40">
    <mergeCell ref="P11:P12"/>
    <mergeCell ref="A1:P1"/>
    <mergeCell ref="P5:P6"/>
    <mergeCell ref="G5:G6"/>
    <mergeCell ref="A2:A3"/>
    <mergeCell ref="B2:B3"/>
    <mergeCell ref="C2:C3"/>
    <mergeCell ref="D2:D3"/>
    <mergeCell ref="E2:O2"/>
    <mergeCell ref="P2:P3"/>
    <mergeCell ref="B4:P4"/>
    <mergeCell ref="A5:A6"/>
    <mergeCell ref="B5:B6"/>
    <mergeCell ref="C5:C6"/>
    <mergeCell ref="D5:D6"/>
    <mergeCell ref="E5:E6"/>
    <mergeCell ref="F5:F6"/>
    <mergeCell ref="H5:H6"/>
    <mergeCell ref="I5:I6"/>
    <mergeCell ref="J5:J6"/>
    <mergeCell ref="K5:K6"/>
    <mergeCell ref="L5:L6"/>
    <mergeCell ref="M5:M6"/>
    <mergeCell ref="N5:N6"/>
    <mergeCell ref="O5:O6"/>
    <mergeCell ref="M11:M12"/>
    <mergeCell ref="N11:N12"/>
    <mergeCell ref="O11:O12"/>
    <mergeCell ref="A11:A12"/>
    <mergeCell ref="B11:B12"/>
    <mergeCell ref="C11:C12"/>
    <mergeCell ref="D11:D12"/>
    <mergeCell ref="E11:E12"/>
    <mergeCell ref="K11:K12"/>
    <mergeCell ref="L11:L12"/>
    <mergeCell ref="F11:F12"/>
    <mergeCell ref="G11:G12"/>
    <mergeCell ref="H11:H12"/>
    <mergeCell ref="I11:I12"/>
    <mergeCell ref="J11:J1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T93"/>
  <sheetViews>
    <sheetView view="pageBreakPreview" zoomScale="85" zoomScaleNormal="80" zoomScaleSheetLayoutView="85" workbookViewId="0">
      <selection activeCell="C11" sqref="C11:D11"/>
    </sheetView>
  </sheetViews>
  <sheetFormatPr defaultColWidth="9.140625" defaultRowHeight="15.75"/>
  <cols>
    <col min="1" max="1" width="11.28515625" style="167" bestFit="1" customWidth="1"/>
    <col min="2" max="2" width="66" style="167" customWidth="1"/>
    <col min="3" max="3" width="98.140625" style="167" customWidth="1"/>
    <col min="4" max="4" width="49" style="167" customWidth="1"/>
    <col min="5" max="6" width="9.140625" style="167"/>
    <col min="7" max="7" width="23.5703125" style="141" hidden="1" customWidth="1"/>
    <col min="8" max="10" width="0" style="141" hidden="1" customWidth="1"/>
    <col min="11" max="11" width="12.5703125" style="141" hidden="1" customWidth="1"/>
    <col min="12" max="13" width="0" style="141" hidden="1" customWidth="1"/>
    <col min="14" max="14" width="16.140625" style="141" hidden="1" customWidth="1"/>
    <col min="15" max="20" width="9.140625" style="141"/>
    <col min="21" max="16384" width="9.140625" style="167"/>
  </cols>
  <sheetData>
    <row r="1" spans="1:17" ht="34.5" customHeight="1">
      <c r="A1" s="790" t="s">
        <v>10</v>
      </c>
      <c r="B1" s="790"/>
      <c r="C1" s="790"/>
      <c r="D1" s="790"/>
    </row>
    <row r="2" spans="1:17" ht="53.25" customHeight="1">
      <c r="A2" s="340" t="s">
        <v>20</v>
      </c>
      <c r="B2" s="340" t="s">
        <v>21</v>
      </c>
      <c r="C2" s="340" t="s">
        <v>22</v>
      </c>
      <c r="D2" s="340" t="s">
        <v>23</v>
      </c>
    </row>
    <row r="3" spans="1:17" ht="31.5" customHeight="1">
      <c r="A3" s="178" t="s">
        <v>42</v>
      </c>
      <c r="B3" s="782" t="s">
        <v>1263</v>
      </c>
      <c r="C3" s="782"/>
      <c r="D3" s="782"/>
      <c r="O3" s="256" t="s">
        <v>546</v>
      </c>
      <c r="P3" s="256" t="s">
        <v>547</v>
      </c>
      <c r="Q3" s="257"/>
    </row>
    <row r="4" spans="1:17" ht="45.75" customHeight="1">
      <c r="A4" s="18"/>
      <c r="B4" s="16" t="s">
        <v>610</v>
      </c>
      <c r="C4" s="763" t="s">
        <v>1096</v>
      </c>
      <c r="D4" s="764"/>
      <c r="O4" s="257"/>
      <c r="P4" s="257"/>
      <c r="Q4" s="257"/>
    </row>
    <row r="5" spans="1:17" ht="37.5" customHeight="1">
      <c r="A5" s="133" t="s">
        <v>151</v>
      </c>
      <c r="B5" s="99" t="s">
        <v>148</v>
      </c>
      <c r="C5" s="791" t="s">
        <v>150</v>
      </c>
      <c r="D5" s="793" t="s">
        <v>616</v>
      </c>
      <c r="O5" s="257"/>
      <c r="P5" s="257"/>
      <c r="Q5" s="257"/>
    </row>
    <row r="6" spans="1:17" ht="30.75" customHeight="1">
      <c r="A6" s="335" t="s">
        <v>152</v>
      </c>
      <c r="B6" s="338" t="s">
        <v>149</v>
      </c>
      <c r="C6" s="792"/>
      <c r="D6" s="794"/>
      <c r="O6" s="257"/>
      <c r="P6" s="257"/>
      <c r="Q6" s="257"/>
    </row>
    <row r="7" spans="1:17" ht="32.25" customHeight="1">
      <c r="A7" s="178" t="s">
        <v>46</v>
      </c>
      <c r="B7" s="782" t="s">
        <v>1264</v>
      </c>
      <c r="C7" s="782"/>
      <c r="D7" s="782"/>
      <c r="O7" s="256" t="s">
        <v>548</v>
      </c>
      <c r="P7" s="256" t="s">
        <v>549</v>
      </c>
      <c r="Q7" s="257"/>
    </row>
    <row r="8" spans="1:17" ht="53.25" customHeight="1">
      <c r="A8" s="18"/>
      <c r="B8" s="16" t="s">
        <v>610</v>
      </c>
      <c r="C8" s="763" t="s">
        <v>1096</v>
      </c>
      <c r="D8" s="764"/>
      <c r="O8" s="257"/>
      <c r="P8" s="257"/>
      <c r="Q8" s="257"/>
    </row>
    <row r="9" spans="1:17" ht="61.5" customHeight="1">
      <c r="A9" s="133" t="s">
        <v>609</v>
      </c>
      <c r="B9" s="99" t="s">
        <v>1073</v>
      </c>
      <c r="C9" s="338" t="s">
        <v>550</v>
      </c>
      <c r="D9" s="338" t="s">
        <v>1120</v>
      </c>
      <c r="O9" s="257"/>
      <c r="P9" s="257"/>
      <c r="Q9" s="257"/>
    </row>
    <row r="10" spans="1:17" ht="30.75" customHeight="1">
      <c r="A10" s="178" t="s">
        <v>52</v>
      </c>
      <c r="B10" s="782" t="s">
        <v>1265</v>
      </c>
      <c r="C10" s="782"/>
      <c r="D10" s="782"/>
      <c r="O10" s="256" t="s">
        <v>551</v>
      </c>
      <c r="P10" s="256" t="s">
        <v>552</v>
      </c>
      <c r="Q10" s="257"/>
    </row>
    <row r="11" spans="1:17" ht="49.5" customHeight="1">
      <c r="A11" s="18"/>
      <c r="B11" s="16" t="s">
        <v>610</v>
      </c>
      <c r="C11" s="763" t="s">
        <v>1096</v>
      </c>
      <c r="D11" s="764"/>
      <c r="O11" s="257"/>
      <c r="P11" s="257"/>
      <c r="Q11" s="257"/>
    </row>
    <row r="12" spans="1:17" ht="45.75" customHeight="1">
      <c r="A12" s="133" t="s">
        <v>53</v>
      </c>
      <c r="B12" s="99" t="s">
        <v>822</v>
      </c>
      <c r="C12" s="338" t="s">
        <v>553</v>
      </c>
      <c r="D12" s="338" t="s">
        <v>617</v>
      </c>
      <c r="O12" s="257"/>
      <c r="P12" s="257"/>
      <c r="Q12" s="257"/>
    </row>
    <row r="13" spans="1:17" ht="35.25" customHeight="1">
      <c r="A13" s="258" t="s">
        <v>56</v>
      </c>
      <c r="B13" s="789" t="s">
        <v>1266</v>
      </c>
      <c r="C13" s="789"/>
      <c r="D13" s="789"/>
      <c r="O13" s="256" t="s">
        <v>554</v>
      </c>
      <c r="P13" s="256" t="s">
        <v>555</v>
      </c>
      <c r="Q13" s="257"/>
    </row>
    <row r="14" spans="1:17" ht="83.25" customHeight="1">
      <c r="A14" s="18"/>
      <c r="B14" s="16" t="s">
        <v>719</v>
      </c>
      <c r="C14" s="763" t="s">
        <v>1096</v>
      </c>
      <c r="D14" s="764"/>
      <c r="O14" s="257"/>
      <c r="P14" s="257"/>
      <c r="Q14" s="257"/>
    </row>
    <row r="15" spans="1:17" ht="69.75" customHeight="1">
      <c r="A15" s="133" t="s">
        <v>161</v>
      </c>
      <c r="B15" s="99" t="s">
        <v>1074</v>
      </c>
      <c r="C15" s="338" t="s">
        <v>556</v>
      </c>
      <c r="D15" s="338" t="s">
        <v>616</v>
      </c>
    </row>
    <row r="16" spans="1:17" ht="36.75" customHeight="1">
      <c r="A16" s="178" t="s">
        <v>59</v>
      </c>
      <c r="B16" s="782" t="s">
        <v>1267</v>
      </c>
      <c r="C16" s="782"/>
      <c r="D16" s="782"/>
      <c r="O16" s="256" t="s">
        <v>561</v>
      </c>
      <c r="P16" s="256" t="s">
        <v>562</v>
      </c>
    </row>
    <row r="17" spans="1:9" ht="107.25" customHeight="1">
      <c r="A17" s="18"/>
      <c r="B17" s="16" t="s">
        <v>610</v>
      </c>
      <c r="C17" s="763" t="s">
        <v>1096</v>
      </c>
      <c r="D17" s="764"/>
    </row>
    <row r="18" spans="1:9" ht="127.5" customHeight="1">
      <c r="A18" s="133" t="s">
        <v>60</v>
      </c>
      <c r="B18" s="99" t="s">
        <v>1075</v>
      </c>
      <c r="C18" s="339" t="s">
        <v>563</v>
      </c>
      <c r="D18" s="338" t="s">
        <v>620</v>
      </c>
    </row>
    <row r="19" spans="1:9" ht="36" customHeight="1">
      <c r="A19" s="178" t="s">
        <v>61</v>
      </c>
      <c r="B19" s="782" t="s">
        <v>1268</v>
      </c>
      <c r="C19" s="782"/>
      <c r="D19" s="782"/>
    </row>
    <row r="20" spans="1:9" ht="63">
      <c r="A20" s="18"/>
      <c r="B20" s="16" t="s">
        <v>610</v>
      </c>
      <c r="C20" s="763" t="s">
        <v>1096</v>
      </c>
      <c r="D20" s="764"/>
    </row>
    <row r="21" spans="1:9" ht="262.5" customHeight="1">
      <c r="A21" s="133" t="s">
        <v>62</v>
      </c>
      <c r="B21" s="166" t="s">
        <v>173</v>
      </c>
      <c r="C21" s="338" t="s">
        <v>174</v>
      </c>
      <c r="D21" s="338" t="s">
        <v>1098</v>
      </c>
      <c r="I21" s="142" t="s">
        <v>175</v>
      </c>
    </row>
    <row r="22" spans="1:9" ht="35.25" customHeight="1">
      <c r="A22" s="178" t="s">
        <v>774</v>
      </c>
      <c r="B22" s="782" t="s">
        <v>1269</v>
      </c>
      <c r="C22" s="782"/>
      <c r="D22" s="782"/>
    </row>
    <row r="23" spans="1:9" ht="61.5" customHeight="1">
      <c r="A23" s="18"/>
      <c r="B23" s="16" t="s">
        <v>610</v>
      </c>
      <c r="C23" s="763" t="s">
        <v>1096</v>
      </c>
      <c r="D23" s="764"/>
    </row>
    <row r="24" spans="1:9" ht="88.5" customHeight="1">
      <c r="A24" s="133" t="s">
        <v>775</v>
      </c>
      <c r="B24" s="166" t="s">
        <v>566</v>
      </c>
      <c r="C24" s="338" t="s">
        <v>567</v>
      </c>
      <c r="D24" s="338" t="s">
        <v>1099</v>
      </c>
    </row>
    <row r="25" spans="1:9" ht="44.25" customHeight="1">
      <c r="A25" s="178" t="s">
        <v>776</v>
      </c>
      <c r="B25" s="782" t="s">
        <v>1100</v>
      </c>
      <c r="C25" s="782"/>
      <c r="D25" s="782"/>
      <c r="I25" s="142"/>
    </row>
    <row r="26" spans="1:9" ht="60.75" customHeight="1">
      <c r="A26" s="18"/>
      <c r="B26" s="16" t="s">
        <v>610</v>
      </c>
      <c r="C26" s="763" t="s">
        <v>1096</v>
      </c>
      <c r="D26" s="764"/>
      <c r="I26" s="142"/>
    </row>
    <row r="27" spans="1:9" ht="98.25" customHeight="1">
      <c r="A27" s="133" t="s">
        <v>777</v>
      </c>
      <c r="B27" s="166" t="s">
        <v>1076</v>
      </c>
      <c r="C27" s="338" t="s">
        <v>778</v>
      </c>
      <c r="D27" s="338" t="s">
        <v>1101</v>
      </c>
      <c r="I27" s="142"/>
    </row>
    <row r="28" spans="1:9" ht="43.5" customHeight="1">
      <c r="A28" s="178" t="s">
        <v>404</v>
      </c>
      <c r="B28" s="782" t="s">
        <v>1097</v>
      </c>
      <c r="C28" s="782"/>
      <c r="D28" s="782"/>
      <c r="I28" s="142"/>
    </row>
    <row r="29" spans="1:9" ht="65.25" customHeight="1">
      <c r="A29" s="18"/>
      <c r="B29" s="16" t="s">
        <v>610</v>
      </c>
      <c r="C29" s="763" t="s">
        <v>1096</v>
      </c>
      <c r="D29" s="764"/>
      <c r="I29" s="142"/>
    </row>
    <row r="30" spans="1:9" ht="68.25" customHeight="1">
      <c r="A30" s="133" t="s">
        <v>804</v>
      </c>
      <c r="B30" s="166" t="s">
        <v>1077</v>
      </c>
      <c r="C30" s="338" t="s">
        <v>1078</v>
      </c>
      <c r="D30" s="338" t="s">
        <v>1102</v>
      </c>
      <c r="I30" s="142"/>
    </row>
    <row r="31" spans="1:9" ht="88.5" customHeight="1">
      <c r="A31" s="252" t="s">
        <v>42</v>
      </c>
      <c r="B31" s="783" t="s">
        <v>1071</v>
      </c>
      <c r="C31" s="784"/>
      <c r="D31" s="785"/>
      <c r="I31" s="142"/>
    </row>
    <row r="32" spans="1:9" ht="98.25" customHeight="1">
      <c r="A32" s="18"/>
      <c r="B32" s="337" t="s">
        <v>614</v>
      </c>
      <c r="C32" s="763" t="s">
        <v>1096</v>
      </c>
      <c r="D32" s="764"/>
      <c r="I32" s="142"/>
    </row>
    <row r="33" spans="1:16" ht="42" customHeight="1">
      <c r="A33" s="336" t="s">
        <v>43</v>
      </c>
      <c r="B33" s="337" t="s">
        <v>782</v>
      </c>
      <c r="C33" s="345" t="s">
        <v>783</v>
      </c>
      <c r="D33" s="337" t="s">
        <v>79</v>
      </c>
      <c r="I33" s="142"/>
    </row>
    <row r="34" spans="1:16" ht="59.25" customHeight="1">
      <c r="A34" s="252" t="s">
        <v>46</v>
      </c>
      <c r="B34" s="783" t="s">
        <v>1072</v>
      </c>
      <c r="C34" s="784"/>
      <c r="D34" s="785"/>
      <c r="I34" s="142"/>
    </row>
    <row r="35" spans="1:16" ht="98.25" customHeight="1">
      <c r="A35" s="18"/>
      <c r="B35" s="337" t="s">
        <v>614</v>
      </c>
      <c r="C35" s="763" t="s">
        <v>1096</v>
      </c>
      <c r="D35" s="764"/>
      <c r="I35" s="142"/>
    </row>
    <row r="36" spans="1:16" ht="128.25" customHeight="1">
      <c r="A36" s="133" t="s">
        <v>47</v>
      </c>
      <c r="B36" s="166" t="s">
        <v>784</v>
      </c>
      <c r="C36" s="99" t="s">
        <v>785</v>
      </c>
      <c r="D36" s="259" t="s">
        <v>79</v>
      </c>
      <c r="I36" s="142"/>
    </row>
    <row r="37" spans="1:16" ht="52.5" customHeight="1">
      <c r="A37" s="179" t="s">
        <v>42</v>
      </c>
      <c r="B37" s="756" t="s">
        <v>276</v>
      </c>
      <c r="C37" s="786"/>
      <c r="D37" s="787"/>
      <c r="P37" s="143" t="s">
        <v>557</v>
      </c>
    </row>
    <row r="38" spans="1:16" ht="48.75" customHeight="1">
      <c r="A38" s="18"/>
      <c r="B38" s="337" t="s">
        <v>611</v>
      </c>
      <c r="C38" s="763" t="s">
        <v>1096</v>
      </c>
      <c r="D38" s="764"/>
    </row>
    <row r="39" spans="1:16" ht="94.5" customHeight="1">
      <c r="A39" s="335" t="s">
        <v>43</v>
      </c>
      <c r="B39" s="165" t="s">
        <v>216</v>
      </c>
      <c r="C39" s="180" t="s">
        <v>1103</v>
      </c>
      <c r="D39" s="180" t="s">
        <v>618</v>
      </c>
      <c r="G39" s="168" t="s">
        <v>51</v>
      </c>
      <c r="H39" s="143"/>
      <c r="J39" s="328" t="s">
        <v>153</v>
      </c>
      <c r="K39" s="169"/>
      <c r="L39" s="169"/>
      <c r="M39" s="169"/>
      <c r="N39" s="169"/>
    </row>
    <row r="40" spans="1:16" ht="21" customHeight="1">
      <c r="A40" s="179" t="s">
        <v>84</v>
      </c>
      <c r="B40" s="788" t="s">
        <v>217</v>
      </c>
      <c r="C40" s="788"/>
      <c r="D40" s="788"/>
      <c r="P40" s="143" t="s">
        <v>558</v>
      </c>
    </row>
    <row r="41" spans="1:16" ht="72" customHeight="1">
      <c r="A41" s="18"/>
      <c r="B41" s="337" t="s">
        <v>611</v>
      </c>
      <c r="C41" s="763" t="s">
        <v>1096</v>
      </c>
      <c r="D41" s="764"/>
    </row>
    <row r="42" spans="1:16" ht="70.5" customHeight="1">
      <c r="A42" s="752" t="s">
        <v>609</v>
      </c>
      <c r="B42" s="754" t="s">
        <v>823</v>
      </c>
      <c r="C42" s="774" t="s">
        <v>218</v>
      </c>
      <c r="D42" s="780" t="s">
        <v>618</v>
      </c>
      <c r="G42" s="142" t="s">
        <v>156</v>
      </c>
      <c r="J42" s="143" t="s">
        <v>157</v>
      </c>
      <c r="K42" s="170" t="s">
        <v>219</v>
      </c>
    </row>
    <row r="43" spans="1:16" ht="47.25" customHeight="1">
      <c r="A43" s="773"/>
      <c r="B43" s="779"/>
      <c r="C43" s="775"/>
      <c r="D43" s="781"/>
      <c r="G43" s="142" t="s">
        <v>154</v>
      </c>
    </row>
    <row r="44" spans="1:16" ht="84.75" customHeight="1">
      <c r="A44" s="753"/>
      <c r="B44" s="755"/>
      <c r="C44" s="776"/>
      <c r="D44" s="759"/>
      <c r="G44" s="142" t="s">
        <v>155</v>
      </c>
    </row>
    <row r="45" spans="1:16">
      <c r="A45" s="179" t="s">
        <v>52</v>
      </c>
      <c r="B45" s="772" t="s">
        <v>220</v>
      </c>
      <c r="C45" s="772"/>
      <c r="D45" s="772"/>
      <c r="P45" s="143" t="s">
        <v>559</v>
      </c>
    </row>
    <row r="46" spans="1:16" ht="93.75" customHeight="1">
      <c r="A46" s="18"/>
      <c r="B46" s="284" t="s">
        <v>611</v>
      </c>
      <c r="C46" s="763" t="s">
        <v>1096</v>
      </c>
      <c r="D46" s="764"/>
    </row>
    <row r="47" spans="1:16" ht="67.5" customHeight="1">
      <c r="A47" s="752" t="s">
        <v>322</v>
      </c>
      <c r="B47" s="774" t="s">
        <v>824</v>
      </c>
      <c r="C47" s="774" t="s">
        <v>1104</v>
      </c>
      <c r="D47" s="777" t="s">
        <v>619</v>
      </c>
      <c r="G47" s="142" t="s">
        <v>158</v>
      </c>
      <c r="I47" s="142" t="s">
        <v>160</v>
      </c>
    </row>
    <row r="48" spans="1:16" ht="21" customHeight="1">
      <c r="A48" s="773"/>
      <c r="B48" s="775"/>
      <c r="C48" s="775"/>
      <c r="D48" s="778"/>
      <c r="G48" s="142" t="s">
        <v>51</v>
      </c>
    </row>
    <row r="49" spans="1:16" ht="88.5" hidden="1" customHeight="1">
      <c r="A49" s="753"/>
      <c r="B49" s="776"/>
      <c r="C49" s="776"/>
      <c r="D49" s="778"/>
      <c r="G49" s="142" t="s">
        <v>159</v>
      </c>
    </row>
    <row r="50" spans="1:16" ht="48" customHeight="1">
      <c r="A50" s="179" t="s">
        <v>56</v>
      </c>
      <c r="B50" s="772" t="s">
        <v>222</v>
      </c>
      <c r="C50" s="772"/>
      <c r="D50" s="772"/>
      <c r="P50" s="143" t="s">
        <v>319</v>
      </c>
    </row>
    <row r="51" spans="1:16" ht="48" customHeight="1">
      <c r="A51" s="19"/>
      <c r="B51" s="337" t="s">
        <v>611</v>
      </c>
      <c r="C51" s="763" t="s">
        <v>1096</v>
      </c>
      <c r="D51" s="764"/>
    </row>
    <row r="52" spans="1:16" ht="186" customHeight="1">
      <c r="A52" s="327" t="s">
        <v>57</v>
      </c>
      <c r="B52" s="341" t="s">
        <v>825</v>
      </c>
      <c r="C52" s="331" t="s">
        <v>1105</v>
      </c>
      <c r="D52" s="180" t="s">
        <v>221</v>
      </c>
      <c r="G52" s="142" t="s">
        <v>162</v>
      </c>
      <c r="I52" s="328" t="s">
        <v>163</v>
      </c>
    </row>
    <row r="53" spans="1:16" ht="23.25" customHeight="1">
      <c r="A53" s="179" t="s">
        <v>59</v>
      </c>
      <c r="B53" s="756" t="s">
        <v>225</v>
      </c>
      <c r="C53" s="757"/>
      <c r="D53" s="758"/>
    </row>
    <row r="54" spans="1:16" ht="124.5" customHeight="1">
      <c r="A54" s="18"/>
      <c r="B54" s="337" t="s">
        <v>612</v>
      </c>
      <c r="C54" s="763" t="s">
        <v>1096</v>
      </c>
      <c r="D54" s="764"/>
    </row>
    <row r="55" spans="1:16" ht="56.25" customHeight="1">
      <c r="A55" s="327" t="s">
        <v>60</v>
      </c>
      <c r="B55" s="357" t="s">
        <v>1106</v>
      </c>
      <c r="C55" s="344" t="s">
        <v>1107</v>
      </c>
      <c r="D55" s="180" t="s">
        <v>621</v>
      </c>
      <c r="G55" s="142" t="s">
        <v>164</v>
      </c>
      <c r="I55" s="142" t="s">
        <v>165</v>
      </c>
      <c r="J55" s="142" t="s">
        <v>226</v>
      </c>
    </row>
    <row r="56" spans="1:16">
      <c r="A56" s="179" t="s">
        <v>61</v>
      </c>
      <c r="B56" s="756" t="s">
        <v>224</v>
      </c>
      <c r="C56" s="757"/>
      <c r="D56" s="758"/>
      <c r="F56" s="167">
        <v>6</v>
      </c>
    </row>
    <row r="57" spans="1:16" ht="63">
      <c r="A57" s="18"/>
      <c r="B57" s="337" t="s">
        <v>613</v>
      </c>
      <c r="C57" s="763" t="s">
        <v>1096</v>
      </c>
      <c r="D57" s="764"/>
    </row>
    <row r="58" spans="1:16" ht="48" customHeight="1">
      <c r="A58" s="335" t="s">
        <v>62</v>
      </c>
      <c r="B58" s="341" t="s">
        <v>228</v>
      </c>
      <c r="C58" s="345" t="s">
        <v>1108</v>
      </c>
      <c r="D58" s="342" t="s">
        <v>227</v>
      </c>
      <c r="G58" s="142" t="s">
        <v>166</v>
      </c>
    </row>
    <row r="59" spans="1:16">
      <c r="A59" s="179" t="s">
        <v>774</v>
      </c>
      <c r="B59" s="756" t="s">
        <v>357</v>
      </c>
      <c r="C59" s="757"/>
      <c r="D59" s="758"/>
    </row>
    <row r="60" spans="1:16" ht="63">
      <c r="A60" s="18"/>
      <c r="B60" s="337" t="s">
        <v>613</v>
      </c>
      <c r="C60" s="763" t="s">
        <v>1096</v>
      </c>
      <c r="D60" s="764"/>
    </row>
    <row r="61" spans="1:16" ht="48" customHeight="1">
      <c r="A61" s="332" t="s">
        <v>775</v>
      </c>
      <c r="B61" s="341" t="s">
        <v>826</v>
      </c>
      <c r="C61" s="345" t="s">
        <v>1109</v>
      </c>
      <c r="D61" s="331" t="s">
        <v>229</v>
      </c>
      <c r="G61" s="142" t="s">
        <v>167</v>
      </c>
      <c r="J61" s="142" t="s">
        <v>168</v>
      </c>
    </row>
    <row r="62" spans="1:16">
      <c r="A62" s="179" t="s">
        <v>776</v>
      </c>
      <c r="B62" s="765" t="s">
        <v>642</v>
      </c>
      <c r="C62" s="766"/>
      <c r="D62" s="767"/>
    </row>
    <row r="63" spans="1:16" ht="63">
      <c r="A63" s="18"/>
      <c r="B63" s="337" t="s">
        <v>613</v>
      </c>
      <c r="C63" s="763" t="s">
        <v>1096</v>
      </c>
      <c r="D63" s="764"/>
    </row>
    <row r="64" spans="1:16" ht="46.5" customHeight="1">
      <c r="A64" s="752" t="s">
        <v>786</v>
      </c>
      <c r="B64" s="768" t="s">
        <v>827</v>
      </c>
      <c r="C64" s="345" t="s">
        <v>230</v>
      </c>
      <c r="D64" s="770" t="s">
        <v>622</v>
      </c>
      <c r="H64" s="142" t="s">
        <v>170</v>
      </c>
    </row>
    <row r="65" spans="1:11" ht="47.25" customHeight="1">
      <c r="A65" s="753"/>
      <c r="B65" s="769"/>
      <c r="C65" s="345" t="s">
        <v>231</v>
      </c>
      <c r="D65" s="771"/>
      <c r="H65" s="142"/>
    </row>
    <row r="66" spans="1:11">
      <c r="A66" s="179" t="s">
        <v>404</v>
      </c>
      <c r="B66" s="756" t="s">
        <v>232</v>
      </c>
      <c r="C66" s="757"/>
      <c r="D66" s="758"/>
    </row>
    <row r="67" spans="1:11" ht="84.75" customHeight="1">
      <c r="A67" s="18"/>
      <c r="B67" s="337" t="s">
        <v>613</v>
      </c>
      <c r="C67" s="763" t="s">
        <v>1096</v>
      </c>
      <c r="D67" s="764"/>
    </row>
    <row r="68" spans="1:11" ht="57.75" customHeight="1">
      <c r="A68" s="133" t="s">
        <v>787</v>
      </c>
      <c r="B68" s="132" t="s">
        <v>828</v>
      </c>
      <c r="C68" s="345" t="s">
        <v>1110</v>
      </c>
      <c r="D68" s="16" t="s">
        <v>623</v>
      </c>
      <c r="G68" s="142" t="s">
        <v>51</v>
      </c>
      <c r="I68" s="142" t="s">
        <v>193</v>
      </c>
    </row>
    <row r="69" spans="1:11" ht="36.75" customHeight="1">
      <c r="A69" s="179" t="s">
        <v>788</v>
      </c>
      <c r="B69" s="756" t="s">
        <v>233</v>
      </c>
      <c r="C69" s="757"/>
      <c r="D69" s="758"/>
    </row>
    <row r="70" spans="1:11" ht="48" customHeight="1">
      <c r="A70" s="18"/>
      <c r="B70" s="337" t="s">
        <v>613</v>
      </c>
      <c r="C70" s="759" t="s">
        <v>1096</v>
      </c>
      <c r="D70" s="759"/>
    </row>
    <row r="71" spans="1:11" ht="117" customHeight="1">
      <c r="A71" s="133" t="s">
        <v>789</v>
      </c>
      <c r="B71" s="132" t="s">
        <v>829</v>
      </c>
      <c r="C71" s="345" t="s">
        <v>1111</v>
      </c>
      <c r="D71" s="16" t="s">
        <v>623</v>
      </c>
      <c r="G71" s="144" t="s">
        <v>51</v>
      </c>
      <c r="H71" s="142" t="s">
        <v>194</v>
      </c>
    </row>
    <row r="72" spans="1:11" ht="29.25" customHeight="1">
      <c r="A72" s="179" t="s">
        <v>790</v>
      </c>
      <c r="B72" s="756" t="s">
        <v>234</v>
      </c>
      <c r="C72" s="757"/>
      <c r="D72" s="758"/>
      <c r="E72" s="181" t="s">
        <v>70</v>
      </c>
    </row>
    <row r="73" spans="1:11" ht="79.5" customHeight="1">
      <c r="A73" s="18"/>
      <c r="B73" s="337" t="s">
        <v>613</v>
      </c>
      <c r="C73" s="759" t="s">
        <v>1096</v>
      </c>
      <c r="D73" s="759"/>
    </row>
    <row r="74" spans="1:11" ht="69" customHeight="1">
      <c r="A74" s="334" t="s">
        <v>791</v>
      </c>
      <c r="B74" s="333" t="s">
        <v>1112</v>
      </c>
      <c r="C74" s="345" t="s">
        <v>1121</v>
      </c>
      <c r="D74" s="331" t="s">
        <v>624</v>
      </c>
      <c r="G74" s="142" t="s">
        <v>51</v>
      </c>
      <c r="I74" s="142" t="s">
        <v>171</v>
      </c>
    </row>
    <row r="75" spans="1:11" ht="27" customHeight="1">
      <c r="A75" s="179" t="s">
        <v>792</v>
      </c>
      <c r="B75" s="756" t="s">
        <v>236</v>
      </c>
      <c r="C75" s="757"/>
      <c r="D75" s="758"/>
      <c r="E75" s="167" t="s">
        <v>560</v>
      </c>
    </row>
    <row r="76" spans="1:11" ht="70.5" customHeight="1">
      <c r="A76" s="18"/>
      <c r="B76" s="337" t="s">
        <v>613</v>
      </c>
      <c r="C76" s="759" t="s">
        <v>1096</v>
      </c>
      <c r="D76" s="759"/>
    </row>
    <row r="77" spans="1:11" ht="45.75" customHeight="1">
      <c r="A77" s="752" t="s">
        <v>793</v>
      </c>
      <c r="B77" s="754" t="s">
        <v>830</v>
      </c>
      <c r="C77" s="17" t="s">
        <v>1113</v>
      </c>
      <c r="D77" s="17" t="s">
        <v>235</v>
      </c>
      <c r="J77" s="142" t="s">
        <v>172</v>
      </c>
    </row>
    <row r="78" spans="1:11" ht="23.25" customHeight="1">
      <c r="A78" s="753"/>
      <c r="B78" s="755"/>
      <c r="C78" s="17" t="s">
        <v>237</v>
      </c>
      <c r="D78" s="337"/>
      <c r="J78" s="142" t="s">
        <v>176</v>
      </c>
      <c r="K78" s="142"/>
    </row>
    <row r="79" spans="1:11" ht="30.75" customHeight="1">
      <c r="A79" s="179" t="s">
        <v>794</v>
      </c>
      <c r="B79" s="756" t="s">
        <v>564</v>
      </c>
      <c r="C79" s="757"/>
      <c r="D79" s="758"/>
      <c r="I79" s="142"/>
    </row>
    <row r="80" spans="1:11" ht="50.25" customHeight="1">
      <c r="A80" s="171"/>
      <c r="B80" s="337" t="s">
        <v>612</v>
      </c>
      <c r="C80" s="759" t="s">
        <v>1096</v>
      </c>
      <c r="D80" s="759"/>
      <c r="I80" s="142"/>
    </row>
    <row r="81" spans="1:11" ht="72.75" customHeight="1">
      <c r="A81" s="171" t="s">
        <v>795</v>
      </c>
      <c r="B81" s="17" t="s">
        <v>831</v>
      </c>
      <c r="C81" s="17" t="s">
        <v>1114</v>
      </c>
      <c r="D81" s="16"/>
      <c r="I81" s="142"/>
    </row>
    <row r="82" spans="1:11">
      <c r="A82" s="179" t="s">
        <v>796</v>
      </c>
      <c r="B82" s="756" t="s">
        <v>238</v>
      </c>
      <c r="C82" s="757"/>
      <c r="D82" s="758"/>
    </row>
    <row r="83" spans="1:11" ht="120" customHeight="1">
      <c r="A83" s="19"/>
      <c r="B83" s="337" t="s">
        <v>613</v>
      </c>
      <c r="C83" s="759" t="s">
        <v>1096</v>
      </c>
      <c r="D83" s="759"/>
    </row>
    <row r="84" spans="1:11" ht="60" customHeight="1">
      <c r="A84" s="332" t="s">
        <v>797</v>
      </c>
      <c r="B84" s="342" t="s">
        <v>832</v>
      </c>
      <c r="C84" s="17" t="s">
        <v>1115</v>
      </c>
      <c r="D84" s="331" t="s">
        <v>198</v>
      </c>
      <c r="I84" s="142" t="s">
        <v>177</v>
      </c>
      <c r="J84" s="142" t="s">
        <v>197</v>
      </c>
    </row>
    <row r="85" spans="1:11" ht="47.25" customHeight="1">
      <c r="A85" s="179" t="s">
        <v>798</v>
      </c>
      <c r="B85" s="760" t="s">
        <v>833</v>
      </c>
      <c r="C85" s="761"/>
      <c r="D85" s="762"/>
      <c r="J85" s="142"/>
      <c r="K85" s="142"/>
    </row>
    <row r="86" spans="1:11" ht="47.25" customHeight="1">
      <c r="A86" s="61"/>
      <c r="B86" s="284" t="s">
        <v>223</v>
      </c>
      <c r="C86" s="759" t="s">
        <v>1096</v>
      </c>
      <c r="D86" s="759"/>
      <c r="J86" s="142"/>
      <c r="K86" s="142"/>
    </row>
    <row r="87" spans="1:11" ht="95.25" customHeight="1">
      <c r="A87" s="133" t="s">
        <v>799</v>
      </c>
      <c r="B87" s="345" t="s">
        <v>239</v>
      </c>
      <c r="C87" s="17" t="s">
        <v>1116</v>
      </c>
      <c r="D87" s="16" t="s">
        <v>625</v>
      </c>
      <c r="J87" s="142"/>
      <c r="K87" s="142"/>
    </row>
    <row r="88" spans="1:11" ht="54" customHeight="1">
      <c r="A88" s="179" t="s">
        <v>800</v>
      </c>
      <c r="B88" s="760" t="s">
        <v>240</v>
      </c>
      <c r="C88" s="761"/>
      <c r="D88" s="762"/>
    </row>
    <row r="89" spans="1:11" ht="58.5" customHeight="1">
      <c r="A89" s="19"/>
      <c r="B89" s="337" t="s">
        <v>613</v>
      </c>
      <c r="C89" s="759" t="s">
        <v>1096</v>
      </c>
      <c r="D89" s="759"/>
    </row>
    <row r="90" spans="1:11" ht="129.75" customHeight="1">
      <c r="A90" s="327" t="s">
        <v>801</v>
      </c>
      <c r="B90" s="331" t="s">
        <v>834</v>
      </c>
      <c r="C90" s="345" t="s">
        <v>1122</v>
      </c>
      <c r="D90" s="180" t="s">
        <v>79</v>
      </c>
      <c r="G90" s="142" t="s">
        <v>51</v>
      </c>
      <c r="I90" s="142" t="s">
        <v>178</v>
      </c>
    </row>
    <row r="91" spans="1:11" ht="28.5" customHeight="1">
      <c r="A91" s="179" t="s">
        <v>802</v>
      </c>
      <c r="B91" s="756" t="s">
        <v>241</v>
      </c>
      <c r="C91" s="757"/>
      <c r="D91" s="758"/>
    </row>
    <row r="92" spans="1:11" ht="136.5" customHeight="1">
      <c r="A92" s="19"/>
      <c r="B92" s="337" t="s">
        <v>613</v>
      </c>
      <c r="C92" s="759" t="s">
        <v>1096</v>
      </c>
      <c r="D92" s="759"/>
    </row>
    <row r="93" spans="1:11" ht="138.75" customHeight="1">
      <c r="A93" s="327" t="s">
        <v>803</v>
      </c>
      <c r="B93" s="358" t="s">
        <v>1117</v>
      </c>
      <c r="C93" s="345" t="s">
        <v>1118</v>
      </c>
      <c r="D93" s="16" t="s">
        <v>79</v>
      </c>
      <c r="H93" s="142" t="s">
        <v>180</v>
      </c>
      <c r="J93" s="142" t="s">
        <v>180</v>
      </c>
    </row>
  </sheetData>
  <mergeCells count="72">
    <mergeCell ref="B7:D7"/>
    <mergeCell ref="A1:D1"/>
    <mergeCell ref="B3:D3"/>
    <mergeCell ref="C4:D4"/>
    <mergeCell ref="C5:C6"/>
    <mergeCell ref="D5:D6"/>
    <mergeCell ref="B25:D25"/>
    <mergeCell ref="C8:D8"/>
    <mergeCell ref="B10:D10"/>
    <mergeCell ref="C11:D11"/>
    <mergeCell ref="B13:D13"/>
    <mergeCell ref="C14:D14"/>
    <mergeCell ref="B16:D16"/>
    <mergeCell ref="C17:D17"/>
    <mergeCell ref="B19:D19"/>
    <mergeCell ref="C20:D20"/>
    <mergeCell ref="B22:D22"/>
    <mergeCell ref="C23:D23"/>
    <mergeCell ref="A42:A44"/>
    <mergeCell ref="B42:B44"/>
    <mergeCell ref="C42:C44"/>
    <mergeCell ref="D42:D44"/>
    <mergeCell ref="C26:D26"/>
    <mergeCell ref="B28:D28"/>
    <mergeCell ref="C29:D29"/>
    <mergeCell ref="B31:D31"/>
    <mergeCell ref="C32:D32"/>
    <mergeCell ref="B34:D34"/>
    <mergeCell ref="C35:D35"/>
    <mergeCell ref="B37:D37"/>
    <mergeCell ref="C38:D38"/>
    <mergeCell ref="B40:D40"/>
    <mergeCell ref="C41:D41"/>
    <mergeCell ref="A64:A65"/>
    <mergeCell ref="B64:B65"/>
    <mergeCell ref="D64:D65"/>
    <mergeCell ref="C57:D57"/>
    <mergeCell ref="B45:D45"/>
    <mergeCell ref="C46:D46"/>
    <mergeCell ref="A47:A49"/>
    <mergeCell ref="B47:B49"/>
    <mergeCell ref="C47:C49"/>
    <mergeCell ref="D47:D49"/>
    <mergeCell ref="B50:D50"/>
    <mergeCell ref="C51:D51"/>
    <mergeCell ref="B53:D53"/>
    <mergeCell ref="C54:D54"/>
    <mergeCell ref="B56:D56"/>
    <mergeCell ref="C73:D73"/>
    <mergeCell ref="B75:D75"/>
    <mergeCell ref="C76:D76"/>
    <mergeCell ref="B59:D59"/>
    <mergeCell ref="C60:D60"/>
    <mergeCell ref="B62:D62"/>
    <mergeCell ref="C63:D63"/>
    <mergeCell ref="B66:D66"/>
    <mergeCell ref="C67:D67"/>
    <mergeCell ref="B69:D69"/>
    <mergeCell ref="C70:D70"/>
    <mergeCell ref="B72:D72"/>
    <mergeCell ref="A77:A78"/>
    <mergeCell ref="B77:B78"/>
    <mergeCell ref="B79:D79"/>
    <mergeCell ref="B91:D91"/>
    <mergeCell ref="C92:D92"/>
    <mergeCell ref="B82:D82"/>
    <mergeCell ref="C83:D83"/>
    <mergeCell ref="B85:D85"/>
    <mergeCell ref="C86:D86"/>
    <mergeCell ref="B88:D88"/>
    <mergeCell ref="C89:D89"/>
    <mergeCell ref="C80:D80"/>
  </mergeCells>
  <pageMargins left="0.70866141732283472" right="0.70866141732283472" top="0.74803149606299213" bottom="0.74803149606299213" header="0.31496062992125984" footer="0.31496062992125984"/>
  <pageSetup paperSize="9" scale="58" fitToHeight="10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66FF66"/>
  </sheetPr>
  <dimension ref="A1:AC334"/>
  <sheetViews>
    <sheetView zoomScale="85" zoomScaleNormal="85" workbookViewId="0">
      <pane ySplit="4" topLeftCell="A143" activePane="bottomLeft" state="frozen"/>
      <selection activeCell="B11" sqref="B11"/>
      <selection pane="bottomLeft" activeCell="A151" sqref="A151"/>
    </sheetView>
  </sheetViews>
  <sheetFormatPr defaultColWidth="9.140625" defaultRowHeight="15.75"/>
  <cols>
    <col min="1" max="1" width="91.85546875" style="1" customWidth="1"/>
    <col min="2" max="2" width="15" style="1" customWidth="1"/>
    <col min="3" max="3" width="14.140625" style="1" customWidth="1"/>
    <col min="4" max="7" width="16.5703125" style="1" customWidth="1"/>
    <col min="8" max="8" width="15.5703125" style="1" customWidth="1"/>
    <col min="9" max="9" width="9.140625" style="1" hidden="1" customWidth="1"/>
    <col min="10" max="10" width="11.140625" style="62" hidden="1" customWidth="1"/>
    <col min="11" max="14" width="10.85546875" style="62" hidden="1" customWidth="1"/>
    <col min="15" max="15" width="17.5703125" style="62" hidden="1" customWidth="1"/>
    <col min="16" max="16" width="19" style="62" hidden="1" customWidth="1"/>
    <col min="17" max="17" width="13.28515625" style="1" bestFit="1" customWidth="1"/>
    <col min="18" max="22" width="10" style="1" bestFit="1" customWidth="1"/>
    <col min="23" max="23" width="11" style="1" bestFit="1" customWidth="1"/>
    <col min="24" max="24" width="11" style="1" hidden="1" customWidth="1"/>
    <col min="25" max="25" width="15" style="1" customWidth="1"/>
    <col min="26" max="26" width="12.7109375" style="1" bestFit="1" customWidth="1"/>
    <col min="27" max="27" width="12" style="1" customWidth="1"/>
    <col min="28" max="28" width="10.85546875" style="1" bestFit="1" customWidth="1"/>
    <col min="29" max="29" width="10.5703125" style="1" bestFit="1" customWidth="1"/>
    <col min="30" max="16384" width="9.140625" style="1"/>
  </cols>
  <sheetData>
    <row r="1" spans="1:29" ht="18.75">
      <c r="A1" s="737" t="s">
        <v>85</v>
      </c>
      <c r="B1" s="737"/>
      <c r="C1" s="737"/>
      <c r="D1" s="737"/>
      <c r="E1" s="737"/>
      <c r="F1" s="737"/>
      <c r="G1" s="737"/>
      <c r="H1" s="737"/>
    </row>
    <row r="3" spans="1:29" ht="31.5" customHeight="1">
      <c r="A3" s="795" t="s">
        <v>1518</v>
      </c>
      <c r="B3" s="795" t="s">
        <v>1119</v>
      </c>
      <c r="C3" s="795"/>
      <c r="D3" s="795"/>
      <c r="E3" s="795"/>
      <c r="F3" s="795"/>
      <c r="G3" s="795"/>
      <c r="H3" s="795"/>
      <c r="I3" s="796" t="s">
        <v>1469</v>
      </c>
      <c r="J3" s="796"/>
      <c r="K3" s="796"/>
      <c r="L3" s="796"/>
      <c r="M3" s="796"/>
      <c r="N3" s="796"/>
      <c r="O3" s="796"/>
      <c r="P3" s="796"/>
      <c r="U3" s="732"/>
    </row>
    <row r="4" spans="1:29" ht="36" customHeight="1">
      <c r="A4" s="795"/>
      <c r="B4" s="675">
        <v>2025</v>
      </c>
      <c r="C4" s="675">
        <v>2026</v>
      </c>
      <c r="D4" s="675">
        <v>2027</v>
      </c>
      <c r="E4" s="675">
        <v>2028</v>
      </c>
      <c r="F4" s="675">
        <v>2029</v>
      </c>
      <c r="G4" s="675">
        <v>2030</v>
      </c>
      <c r="H4" s="675" t="s">
        <v>24</v>
      </c>
      <c r="I4" s="662"/>
      <c r="J4" s="663">
        <v>2025</v>
      </c>
      <c r="K4" s="663">
        <v>2026</v>
      </c>
      <c r="L4" s="663" t="s">
        <v>1465</v>
      </c>
      <c r="M4" s="663" t="s">
        <v>1466</v>
      </c>
      <c r="N4" s="663" t="s">
        <v>1467</v>
      </c>
      <c r="O4" s="663" t="s">
        <v>1468</v>
      </c>
      <c r="P4" s="663" t="s">
        <v>24</v>
      </c>
      <c r="Y4" s="706" t="s">
        <v>1470</v>
      </c>
      <c r="Z4" s="706" t="s">
        <v>1497</v>
      </c>
      <c r="AA4" s="706" t="s">
        <v>1505</v>
      </c>
    </row>
    <row r="5" spans="1:29">
      <c r="A5" s="37" t="s">
        <v>88</v>
      </c>
      <c r="B5" s="64">
        <f>B6+B11-B10</f>
        <v>45475001.412179999</v>
      </c>
      <c r="C5" s="64">
        <f>C6+C11-C10</f>
        <v>42876877.641369998</v>
      </c>
      <c r="D5" s="64">
        <f t="shared" ref="D5:G5" si="0">D6+D11-D10</f>
        <v>50571363.497869998</v>
      </c>
      <c r="E5" s="64">
        <f t="shared" si="0"/>
        <v>50491363.497869998</v>
      </c>
      <c r="F5" s="64">
        <f t="shared" si="0"/>
        <v>50491363.497869998</v>
      </c>
      <c r="G5" s="64">
        <f t="shared" si="0"/>
        <v>50491363.497869998</v>
      </c>
      <c r="H5" s="64">
        <f>H6+H11-H10</f>
        <v>290397333.04503</v>
      </c>
      <c r="I5" s="227" t="s">
        <v>88</v>
      </c>
      <c r="J5" s="109">
        <v>39175261.501309998</v>
      </c>
      <c r="K5" s="109">
        <v>36237493.071370006</v>
      </c>
      <c r="L5" s="109">
        <v>41944140.727870002</v>
      </c>
      <c r="M5" s="109">
        <v>41864140.727870002</v>
      </c>
      <c r="N5" s="109">
        <v>41864140.727870002</v>
      </c>
      <c r="O5" s="109">
        <v>41864140.727870002</v>
      </c>
      <c r="P5" s="109">
        <v>242949317.48415998</v>
      </c>
      <c r="Q5" s="654">
        <f t="shared" ref="Q5:Q68" si="1">B5-J5</f>
        <v>6299739.9108700007</v>
      </c>
      <c r="R5" s="654">
        <f t="shared" ref="R5:R68" si="2">C5-K5</f>
        <v>6639384.5699999928</v>
      </c>
      <c r="S5" s="654">
        <f t="shared" ref="S5:S68" si="3">D5-L5</f>
        <v>8627222.7699999958</v>
      </c>
      <c r="T5" s="654">
        <f t="shared" ref="T5:T68" si="4">E5-M5</f>
        <v>8627222.7699999958</v>
      </c>
      <c r="U5" s="654">
        <f t="shared" ref="U5:U68" si="5">F5-N5</f>
        <v>8627222.7699999958</v>
      </c>
      <c r="V5" s="654">
        <f t="shared" ref="V5:V68" si="6">G5-O5</f>
        <v>8627222.7699999958</v>
      </c>
      <c r="W5" s="654">
        <f t="shared" ref="W5:W68" si="7">H5-P5</f>
        <v>47448015.560870022</v>
      </c>
      <c r="X5" s="654">
        <f>Q5+R5+S5+T5+U5+V5-W5</f>
        <v>0</v>
      </c>
      <c r="Y5" s="187"/>
      <c r="Z5" s="187"/>
      <c r="AA5" s="187"/>
      <c r="AB5" s="187"/>
      <c r="AC5" s="187"/>
    </row>
    <row r="6" spans="1:29" ht="21.75" customHeight="1">
      <c r="A6" s="38" t="s">
        <v>89</v>
      </c>
      <c r="B6" s="65">
        <f>B56+B66+B76+B86+B96+B106+B116+B126+B146+B156+B166+B176+B186+B196+B206+B216+B226+B236+B246+B256+B266+B276+B286+B296+B306+B316+B326+B136</f>
        <v>18691633.312180001</v>
      </c>
      <c r="C6" s="65">
        <f t="shared" ref="B6:H7" si="8">C56+C66+C76+C86+C96+C106+C116+C126+C146+C156+C166+C176+C186+C196+C206+C216+C226+C236+C246+C256+C266+C276+C286+C296+C306+C316+C326+C136</f>
        <v>13968640.14137</v>
      </c>
      <c r="D6" s="65">
        <f t="shared" si="8"/>
        <v>19675287.797869999</v>
      </c>
      <c r="E6" s="65">
        <f t="shared" si="8"/>
        <v>19595287.797869999</v>
      </c>
      <c r="F6" s="65">
        <f t="shared" si="8"/>
        <v>19595287.797869999</v>
      </c>
      <c r="G6" s="65">
        <f t="shared" si="8"/>
        <v>19595287.797869999</v>
      </c>
      <c r="H6" s="65">
        <f t="shared" si="8"/>
        <v>111121424.64502999</v>
      </c>
      <c r="I6" s="227" t="s">
        <v>89</v>
      </c>
      <c r="J6" s="109">
        <v>18585254.03131</v>
      </c>
      <c r="K6" s="109">
        <v>13968640.14137</v>
      </c>
      <c r="L6" s="109">
        <v>19675287.797869999</v>
      </c>
      <c r="M6" s="109">
        <v>19595287.797869999</v>
      </c>
      <c r="N6" s="109">
        <v>19595287.797869999</v>
      </c>
      <c r="O6" s="109">
        <v>19595287.797869999</v>
      </c>
      <c r="P6" s="109">
        <v>111015045.36415997</v>
      </c>
      <c r="Q6" s="682">
        <f t="shared" si="1"/>
        <v>106379.28087000176</v>
      </c>
      <c r="R6" s="660">
        <f t="shared" si="2"/>
        <v>0</v>
      </c>
      <c r="S6" s="660">
        <f t="shared" si="3"/>
        <v>0</v>
      </c>
      <c r="T6" s="660">
        <f t="shared" si="4"/>
        <v>0</v>
      </c>
      <c r="U6" s="660">
        <f t="shared" si="5"/>
        <v>0</v>
      </c>
      <c r="V6" s="660">
        <f t="shared" si="6"/>
        <v>0</v>
      </c>
      <c r="W6" s="660">
        <f t="shared" si="7"/>
        <v>106379.28087002039</v>
      </c>
      <c r="X6" s="654">
        <f t="shared" ref="X6:X69" si="9">Q6+R6+S6+T6+U6+V6-W6</f>
        <v>-1.862645149230957E-8</v>
      </c>
      <c r="Y6" s="664">
        <v>18694983.344640002</v>
      </c>
      <c r="Z6" s="664">
        <f>B6-Y6</f>
        <v>-3350.032460000366</v>
      </c>
    </row>
    <row r="7" spans="1:29">
      <c r="A7" s="39" t="s">
        <v>90</v>
      </c>
      <c r="B7" s="65">
        <f t="shared" si="8"/>
        <v>1651295.2</v>
      </c>
      <c r="C7" s="65">
        <f t="shared" si="8"/>
        <v>1107771.5</v>
      </c>
      <c r="D7" s="65">
        <f t="shared" si="8"/>
        <v>665870.89999999991</v>
      </c>
      <c r="E7" s="65">
        <f t="shared" si="8"/>
        <v>665870.89999999991</v>
      </c>
      <c r="F7" s="65">
        <f t="shared" si="8"/>
        <v>665870.89999999991</v>
      </c>
      <c r="G7" s="65">
        <f t="shared" si="8"/>
        <v>665870.89999999991</v>
      </c>
      <c r="H7" s="65">
        <f t="shared" si="8"/>
        <v>5422550.3000000007</v>
      </c>
      <c r="I7" s="227" t="s">
        <v>90</v>
      </c>
      <c r="J7" s="109">
        <v>1651295.2</v>
      </c>
      <c r="K7" s="109">
        <v>1107771.5</v>
      </c>
      <c r="L7" s="109">
        <v>665870.89999999991</v>
      </c>
      <c r="M7" s="109">
        <v>665870.89999999991</v>
      </c>
      <c r="N7" s="109">
        <v>665870.89999999991</v>
      </c>
      <c r="O7" s="109">
        <v>665870.89999999991</v>
      </c>
      <c r="P7" s="109">
        <v>5422550.3000000007</v>
      </c>
      <c r="Q7" s="664">
        <f t="shared" si="1"/>
        <v>0</v>
      </c>
      <c r="R7" s="664">
        <f t="shared" si="2"/>
        <v>0</v>
      </c>
      <c r="S7" s="664">
        <f t="shared" si="3"/>
        <v>0</v>
      </c>
      <c r="T7" s="664">
        <f t="shared" si="4"/>
        <v>0</v>
      </c>
      <c r="U7" s="664">
        <f t="shared" si="5"/>
        <v>0</v>
      </c>
      <c r="V7" s="664">
        <f t="shared" si="6"/>
        <v>0</v>
      </c>
      <c r="W7" s="664">
        <f t="shared" si="7"/>
        <v>0</v>
      </c>
      <c r="X7" s="654">
        <f t="shared" si="9"/>
        <v>0</v>
      </c>
    </row>
    <row r="8" spans="1:29" ht="38.25" customHeight="1">
      <c r="A8" s="10" t="s">
        <v>91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27" t="s">
        <v>91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664">
        <f t="shared" si="1"/>
        <v>0</v>
      </c>
      <c r="R8" s="664">
        <f t="shared" si="2"/>
        <v>0</v>
      </c>
      <c r="S8" s="664">
        <f t="shared" si="3"/>
        <v>0</v>
      </c>
      <c r="T8" s="664">
        <f t="shared" si="4"/>
        <v>0</v>
      </c>
      <c r="U8" s="664">
        <f t="shared" si="5"/>
        <v>0</v>
      </c>
      <c r="V8" s="664">
        <f t="shared" si="6"/>
        <v>0</v>
      </c>
      <c r="W8" s="664">
        <f t="shared" si="7"/>
        <v>0</v>
      </c>
      <c r="X8" s="654">
        <f t="shared" si="9"/>
        <v>0</v>
      </c>
    </row>
    <row r="9" spans="1:29">
      <c r="A9" s="11" t="s">
        <v>40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27" t="s">
        <v>40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664">
        <f t="shared" si="1"/>
        <v>0</v>
      </c>
      <c r="R9" s="664">
        <f t="shared" si="2"/>
        <v>0</v>
      </c>
      <c r="S9" s="664">
        <f t="shared" si="3"/>
        <v>0</v>
      </c>
      <c r="T9" s="664">
        <f t="shared" si="4"/>
        <v>0</v>
      </c>
      <c r="U9" s="664">
        <f t="shared" si="5"/>
        <v>0</v>
      </c>
      <c r="V9" s="664">
        <f t="shared" si="6"/>
        <v>0</v>
      </c>
      <c r="W9" s="664">
        <f t="shared" si="7"/>
        <v>0</v>
      </c>
      <c r="X9" s="654">
        <f t="shared" si="9"/>
        <v>0</v>
      </c>
    </row>
    <row r="10" spans="1:29" ht="47.25">
      <c r="A10" s="253" t="s">
        <v>92</v>
      </c>
      <c r="B10" s="40">
        <v>647205.9</v>
      </c>
      <c r="C10" s="40">
        <v>729581.3</v>
      </c>
      <c r="D10" s="40">
        <v>729581.3</v>
      </c>
      <c r="E10" s="40">
        <v>729581.3</v>
      </c>
      <c r="F10" s="40">
        <v>729581.3</v>
      </c>
      <c r="G10" s="40">
        <v>729581.3</v>
      </c>
      <c r="H10" s="40">
        <f>SUM(B10:G10)</f>
        <v>4295112.3999999994</v>
      </c>
      <c r="I10" s="227" t="s">
        <v>92</v>
      </c>
      <c r="J10" s="109">
        <v>647205.9</v>
      </c>
      <c r="K10" s="109">
        <v>729581.3</v>
      </c>
      <c r="L10" s="109">
        <v>729581.3</v>
      </c>
      <c r="M10" s="109">
        <v>729581.3</v>
      </c>
      <c r="N10" s="109">
        <v>729581.3</v>
      </c>
      <c r="O10" s="109">
        <v>729581.3</v>
      </c>
      <c r="P10" s="109">
        <v>4295112.3999999994</v>
      </c>
      <c r="Q10" s="664">
        <f t="shared" si="1"/>
        <v>0</v>
      </c>
      <c r="R10" s="664">
        <f t="shared" si="2"/>
        <v>0</v>
      </c>
      <c r="S10" s="664">
        <f t="shared" si="3"/>
        <v>0</v>
      </c>
      <c r="T10" s="664">
        <f t="shared" si="4"/>
        <v>0</v>
      </c>
      <c r="U10" s="664">
        <f t="shared" si="5"/>
        <v>0</v>
      </c>
      <c r="V10" s="664">
        <f t="shared" si="6"/>
        <v>0</v>
      </c>
      <c r="W10" s="664">
        <f t="shared" si="7"/>
        <v>0</v>
      </c>
      <c r="X10" s="654">
        <f t="shared" si="9"/>
        <v>0</v>
      </c>
    </row>
    <row r="11" spans="1:29" ht="48" customHeight="1">
      <c r="A11" s="63" t="s">
        <v>93</v>
      </c>
      <c r="B11" s="40">
        <f>B62+B72+B81+B91+B101+B111+B121+B131+B151+B161+B171+B181+B191+B201+B211+B221+B231+B241+B251+B261+B281+B291+B301+B311+B321+B331+B271</f>
        <v>27430573.999999996</v>
      </c>
      <c r="C11" s="40">
        <f t="shared" ref="C11:G11" si="10">C62+C72+C81+C91+C101+C111+C121+C131+C151+C161+C171+C181+C191+C201+C211+C221+C231+C241+C251+C261+C281+C291+C301+C311+C321+C331+C271</f>
        <v>29637818.799999997</v>
      </c>
      <c r="D11" s="40">
        <f t="shared" si="10"/>
        <v>31625657</v>
      </c>
      <c r="E11" s="40">
        <f t="shared" si="10"/>
        <v>31625657</v>
      </c>
      <c r="F11" s="40">
        <f t="shared" si="10"/>
        <v>31625657</v>
      </c>
      <c r="G11" s="40">
        <f t="shared" si="10"/>
        <v>31625657</v>
      </c>
      <c r="H11" s="40">
        <f>SUM(B11:G11)</f>
        <v>183571020.80000001</v>
      </c>
      <c r="I11" s="227" t="s">
        <v>93</v>
      </c>
      <c r="J11" s="109">
        <v>21237213.370000001</v>
      </c>
      <c r="K11" s="109">
        <v>22998434.23</v>
      </c>
      <c r="L11" s="109">
        <v>22998434.23</v>
      </c>
      <c r="M11" s="109">
        <v>22998434.23</v>
      </c>
      <c r="N11" s="109">
        <v>22998434.23</v>
      </c>
      <c r="O11" s="109">
        <v>22998434.23</v>
      </c>
      <c r="P11" s="109">
        <v>136229384.52000001</v>
      </c>
      <c r="Q11" s="664">
        <f t="shared" si="1"/>
        <v>6193360.6299999952</v>
      </c>
      <c r="R11" s="664">
        <f t="shared" si="2"/>
        <v>6639384.5699999966</v>
      </c>
      <c r="S11" s="664">
        <f t="shared" si="3"/>
        <v>8627222.7699999996</v>
      </c>
      <c r="T11" s="664">
        <f t="shared" si="4"/>
        <v>8627222.7699999996</v>
      </c>
      <c r="U11" s="664">
        <f t="shared" si="5"/>
        <v>8627222.7699999996</v>
      </c>
      <c r="V11" s="664">
        <f t="shared" si="6"/>
        <v>8627222.7699999996</v>
      </c>
      <c r="W11" s="664">
        <f t="shared" si="7"/>
        <v>47341636.280000001</v>
      </c>
      <c r="X11" s="654">
        <f t="shared" si="9"/>
        <v>0</v>
      </c>
    </row>
    <row r="12" spans="1:29">
      <c r="A12" s="2" t="s">
        <v>94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27" t="s">
        <v>94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664">
        <f t="shared" si="1"/>
        <v>0</v>
      </c>
      <c r="R12" s="664">
        <f t="shared" si="2"/>
        <v>0</v>
      </c>
      <c r="S12" s="664">
        <f t="shared" si="3"/>
        <v>0</v>
      </c>
      <c r="T12" s="664">
        <f t="shared" si="4"/>
        <v>0</v>
      </c>
      <c r="U12" s="664">
        <f t="shared" si="5"/>
        <v>0</v>
      </c>
      <c r="V12" s="664">
        <f t="shared" si="6"/>
        <v>0</v>
      </c>
      <c r="W12" s="664">
        <f t="shared" si="7"/>
        <v>0</v>
      </c>
      <c r="X12" s="654">
        <f t="shared" si="9"/>
        <v>0</v>
      </c>
    </row>
    <row r="13" spans="1:29">
      <c r="A13" s="2" t="s">
        <v>95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27" t="s">
        <v>95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664">
        <f t="shared" si="1"/>
        <v>0</v>
      </c>
      <c r="R13" s="664">
        <f t="shared" si="2"/>
        <v>0</v>
      </c>
      <c r="S13" s="664">
        <f t="shared" si="3"/>
        <v>0</v>
      </c>
      <c r="T13" s="664">
        <f t="shared" si="4"/>
        <v>0</v>
      </c>
      <c r="U13" s="664">
        <f t="shared" si="5"/>
        <v>0</v>
      </c>
      <c r="V13" s="664">
        <f t="shared" si="6"/>
        <v>0</v>
      </c>
      <c r="W13" s="664">
        <f t="shared" si="7"/>
        <v>0</v>
      </c>
      <c r="X13" s="654">
        <f t="shared" si="9"/>
        <v>0</v>
      </c>
    </row>
    <row r="14" spans="1:29">
      <c r="A14" s="2" t="s">
        <v>96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27" t="s">
        <v>96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664">
        <f t="shared" si="1"/>
        <v>0</v>
      </c>
      <c r="R14" s="664">
        <f t="shared" si="2"/>
        <v>0</v>
      </c>
      <c r="S14" s="664">
        <f t="shared" si="3"/>
        <v>0</v>
      </c>
      <c r="T14" s="664">
        <f t="shared" si="4"/>
        <v>0</v>
      </c>
      <c r="U14" s="664">
        <f t="shared" si="5"/>
        <v>0</v>
      </c>
      <c r="V14" s="664">
        <f t="shared" si="6"/>
        <v>0</v>
      </c>
      <c r="W14" s="664">
        <f t="shared" si="7"/>
        <v>0</v>
      </c>
      <c r="X14" s="654">
        <f t="shared" si="9"/>
        <v>0</v>
      </c>
    </row>
    <row r="15" spans="1:29" ht="15.75" customHeight="1">
      <c r="A15" s="325" t="s">
        <v>1401</v>
      </c>
      <c r="B15" s="324">
        <f>B16+B21-B20</f>
        <v>43834104.476379998</v>
      </c>
      <c r="C15" s="324">
        <f t="shared" ref="C15:G15" si="11">C16+C21-C20</f>
        <v>42344661.841370001</v>
      </c>
      <c r="D15" s="324">
        <f t="shared" si="11"/>
        <v>50468892.297870003</v>
      </c>
      <c r="E15" s="324">
        <f t="shared" si="11"/>
        <v>50388892.297870003</v>
      </c>
      <c r="F15" s="324">
        <f t="shared" si="11"/>
        <v>50388892.297870003</v>
      </c>
      <c r="G15" s="324">
        <f t="shared" si="11"/>
        <v>50388892.297870003</v>
      </c>
      <c r="H15" s="324">
        <f>B15+C15+D15+E15+F15+G15</f>
        <v>287814335.50923002</v>
      </c>
      <c r="I15" s="227" t="s">
        <v>1401</v>
      </c>
      <c r="J15" s="187">
        <v>37463681.272000007</v>
      </c>
      <c r="K15" s="187">
        <v>35705277.315090001</v>
      </c>
      <c r="L15" s="187">
        <v>41841669.516870007</v>
      </c>
      <c r="M15" s="187">
        <v>41761669.516870007</v>
      </c>
      <c r="N15" s="187">
        <v>41761669.516870007</v>
      </c>
      <c r="O15" s="187">
        <v>41761669.516870007</v>
      </c>
      <c r="P15" s="109">
        <f>J15+K15+L15+M15+N15+O15</f>
        <v>240295636.65457004</v>
      </c>
      <c r="Q15" s="664">
        <f t="shared" si="1"/>
        <v>6370423.2043799907</v>
      </c>
      <c r="R15" s="664">
        <f t="shared" si="2"/>
        <v>6639384.5262800008</v>
      </c>
      <c r="S15" s="664">
        <f t="shared" si="3"/>
        <v>8627222.7809999958</v>
      </c>
      <c r="T15" s="664">
        <f t="shared" si="4"/>
        <v>8627222.7809999958</v>
      </c>
      <c r="U15" s="664">
        <f t="shared" si="5"/>
        <v>8627222.7809999958</v>
      </c>
      <c r="V15" s="664">
        <f t="shared" si="6"/>
        <v>8627222.7809999958</v>
      </c>
      <c r="W15" s="664">
        <f t="shared" si="7"/>
        <v>47518698.854659975</v>
      </c>
      <c r="X15" s="654">
        <f t="shared" si="9"/>
        <v>0</v>
      </c>
      <c r="Y15" s="664">
        <v>16973839.033709999</v>
      </c>
      <c r="Z15" s="664">
        <f>B16-Y15</f>
        <v>76897.34267000109</v>
      </c>
    </row>
    <row r="16" spans="1:29">
      <c r="A16" s="38" t="s">
        <v>89</v>
      </c>
      <c r="B16" s="36">
        <f>B6-B26-B36-B46</f>
        <v>17050736.37638</v>
      </c>
      <c r="C16" s="36">
        <f t="shared" ref="C16:G16" si="12">C6-C26-C36-C46</f>
        <v>13436424.34137</v>
      </c>
      <c r="D16" s="36">
        <f t="shared" si="12"/>
        <v>19572816.59787</v>
      </c>
      <c r="E16" s="36">
        <f t="shared" si="12"/>
        <v>19492816.59787</v>
      </c>
      <c r="F16" s="36">
        <f t="shared" si="12"/>
        <v>19492816.59787</v>
      </c>
      <c r="G16" s="36">
        <f t="shared" si="12"/>
        <v>19492816.59787</v>
      </c>
      <c r="H16" s="36">
        <f>SUM(B16:G16)</f>
        <v>108538427.10922998</v>
      </c>
      <c r="I16" s="227" t="s">
        <v>89</v>
      </c>
      <c r="J16" s="187">
        <v>16873673.802000001</v>
      </c>
      <c r="K16" s="187">
        <v>13436424.385090001</v>
      </c>
      <c r="L16" s="187">
        <v>19572816.58687</v>
      </c>
      <c r="M16" s="187">
        <v>19492816.58687</v>
      </c>
      <c r="N16" s="187">
        <v>19492816.58687</v>
      </c>
      <c r="O16" s="187">
        <v>19492816.58687</v>
      </c>
      <c r="P16" s="187">
        <f>J16+K16+L16+M16+N16+O16</f>
        <v>108361364.53457001</v>
      </c>
      <c r="Q16" s="666">
        <f t="shared" si="1"/>
        <v>177062.57437999919</v>
      </c>
      <c r="R16" s="664">
        <f t="shared" si="2"/>
        <v>-4.3720001354813576E-2</v>
      </c>
      <c r="S16" s="664">
        <f t="shared" si="3"/>
        <v>1.0999999940395355E-2</v>
      </c>
      <c r="T16" s="664">
        <f t="shared" si="4"/>
        <v>1.0999999940395355E-2</v>
      </c>
      <c r="U16" s="664">
        <f t="shared" si="5"/>
        <v>1.0999999940395355E-2</v>
      </c>
      <c r="V16" s="664">
        <f t="shared" si="6"/>
        <v>1.0999999940395355E-2</v>
      </c>
      <c r="W16" s="664">
        <f t="shared" si="7"/>
        <v>177062.57465997338</v>
      </c>
      <c r="X16" s="654">
        <f t="shared" si="9"/>
        <v>2.4214386940002441E-8</v>
      </c>
    </row>
    <row r="17" spans="1:26" ht="15.75" customHeight="1">
      <c r="A17" s="39" t="s">
        <v>90</v>
      </c>
      <c r="B17" s="36">
        <f>B7-B27-B37-B47</f>
        <v>1211086.1099999999</v>
      </c>
      <c r="C17" s="36">
        <f t="shared" ref="C17:G17" si="13">C7-C27-C37-C47</f>
        <v>773124</v>
      </c>
      <c r="D17" s="36">
        <f t="shared" si="13"/>
        <v>607734.19999999995</v>
      </c>
      <c r="E17" s="36">
        <f t="shared" si="13"/>
        <v>607734.19999999995</v>
      </c>
      <c r="F17" s="36">
        <f t="shared" si="13"/>
        <v>607734.19999999995</v>
      </c>
      <c r="G17" s="36">
        <f t="shared" si="13"/>
        <v>607734.19999999995</v>
      </c>
      <c r="H17" s="36">
        <f>SUM(B17:G17)</f>
        <v>4415146.91</v>
      </c>
      <c r="I17" s="227" t="s">
        <v>90</v>
      </c>
      <c r="J17" s="109">
        <v>1211086.1100000001</v>
      </c>
      <c r="K17" s="109">
        <v>773123.99999999988</v>
      </c>
      <c r="L17" s="109">
        <v>607734.20000000007</v>
      </c>
      <c r="M17" s="109">
        <v>607734.20000000007</v>
      </c>
      <c r="N17" s="109">
        <v>607734.20000000007</v>
      </c>
      <c r="O17" s="109">
        <v>607734.20000000007</v>
      </c>
      <c r="P17" s="109">
        <v>4415146.91</v>
      </c>
      <c r="Q17" s="664">
        <f t="shared" si="1"/>
        <v>0</v>
      </c>
      <c r="R17" s="664">
        <f t="shared" si="2"/>
        <v>0</v>
      </c>
      <c r="S17" s="664">
        <f t="shared" si="3"/>
        <v>0</v>
      </c>
      <c r="T17" s="664">
        <f t="shared" si="4"/>
        <v>0</v>
      </c>
      <c r="U17" s="664">
        <f t="shared" si="5"/>
        <v>0</v>
      </c>
      <c r="V17" s="664">
        <f t="shared" si="6"/>
        <v>0</v>
      </c>
      <c r="W17" s="664">
        <f t="shared" si="7"/>
        <v>0</v>
      </c>
      <c r="X17" s="654">
        <f t="shared" si="9"/>
        <v>0</v>
      </c>
    </row>
    <row r="18" spans="1:26" ht="15.75" customHeight="1">
      <c r="A18" s="10" t="s">
        <v>91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27" t="s">
        <v>91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664">
        <f t="shared" si="1"/>
        <v>0</v>
      </c>
      <c r="R18" s="664">
        <f t="shared" si="2"/>
        <v>0</v>
      </c>
      <c r="S18" s="664">
        <f t="shared" si="3"/>
        <v>0</v>
      </c>
      <c r="T18" s="664">
        <f t="shared" si="4"/>
        <v>0</v>
      </c>
      <c r="U18" s="664">
        <f t="shared" si="5"/>
        <v>0</v>
      </c>
      <c r="V18" s="664">
        <f t="shared" si="6"/>
        <v>0</v>
      </c>
      <c r="W18" s="664">
        <f t="shared" si="7"/>
        <v>0</v>
      </c>
      <c r="X18" s="654">
        <f t="shared" si="9"/>
        <v>0</v>
      </c>
    </row>
    <row r="19" spans="1:26" ht="15.75" customHeight="1">
      <c r="A19" s="11" t="s">
        <v>40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27" t="s">
        <v>40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664">
        <f t="shared" si="1"/>
        <v>0</v>
      </c>
      <c r="R19" s="664">
        <f t="shared" si="2"/>
        <v>0</v>
      </c>
      <c r="S19" s="664">
        <f t="shared" si="3"/>
        <v>0</v>
      </c>
      <c r="T19" s="664">
        <f t="shared" si="4"/>
        <v>0</v>
      </c>
      <c r="U19" s="664">
        <f t="shared" si="5"/>
        <v>0</v>
      </c>
      <c r="V19" s="664">
        <f t="shared" si="6"/>
        <v>0</v>
      </c>
      <c r="W19" s="664">
        <f t="shared" si="7"/>
        <v>0</v>
      </c>
      <c r="X19" s="654">
        <f t="shared" si="9"/>
        <v>0</v>
      </c>
    </row>
    <row r="20" spans="1:26" ht="15.75" customHeight="1">
      <c r="A20" s="253" t="s">
        <v>92</v>
      </c>
      <c r="B20" s="203">
        <f>B10-B30-B40-B50</f>
        <v>647205.9</v>
      </c>
      <c r="C20" s="203">
        <f t="shared" ref="C20:G20" si="14">C10-C30-C40-C50</f>
        <v>729581.3</v>
      </c>
      <c r="D20" s="203">
        <f t="shared" si="14"/>
        <v>729581.3</v>
      </c>
      <c r="E20" s="203">
        <f t="shared" si="14"/>
        <v>729581.3</v>
      </c>
      <c r="F20" s="203">
        <f t="shared" si="14"/>
        <v>729581.3</v>
      </c>
      <c r="G20" s="203">
        <f t="shared" si="14"/>
        <v>729581.3</v>
      </c>
      <c r="H20" s="203">
        <f>B20+C20+D20+E20+F20+G20</f>
        <v>4295112.3999999994</v>
      </c>
      <c r="I20" s="227" t="s">
        <v>92</v>
      </c>
      <c r="J20" s="109">
        <v>647205.9</v>
      </c>
      <c r="K20" s="109">
        <v>729581.3</v>
      </c>
      <c r="L20" s="109">
        <v>729581.3</v>
      </c>
      <c r="M20" s="109">
        <v>729581.3</v>
      </c>
      <c r="N20" s="109">
        <v>729581.3</v>
      </c>
      <c r="O20" s="109">
        <v>729581.3</v>
      </c>
      <c r="P20" s="109">
        <v>4295112.3999999994</v>
      </c>
      <c r="Q20" s="664">
        <f t="shared" si="1"/>
        <v>0</v>
      </c>
      <c r="R20" s="664">
        <f t="shared" si="2"/>
        <v>0</v>
      </c>
      <c r="S20" s="664">
        <f t="shared" si="3"/>
        <v>0</v>
      </c>
      <c r="T20" s="664">
        <f t="shared" si="4"/>
        <v>0</v>
      </c>
      <c r="U20" s="664">
        <f t="shared" si="5"/>
        <v>0</v>
      </c>
      <c r="V20" s="664">
        <f t="shared" si="6"/>
        <v>0</v>
      </c>
      <c r="W20" s="664">
        <f t="shared" si="7"/>
        <v>0</v>
      </c>
      <c r="X20" s="654">
        <f t="shared" si="9"/>
        <v>0</v>
      </c>
    </row>
    <row r="21" spans="1:26" ht="15.75" customHeight="1">
      <c r="A21" s="63" t="s">
        <v>93</v>
      </c>
      <c r="B21" s="203">
        <v>27430573.999999996</v>
      </c>
      <c r="C21" s="40">
        <v>29637818.799999997</v>
      </c>
      <c r="D21" s="40">
        <v>31625657</v>
      </c>
      <c r="E21" s="40">
        <v>31625657</v>
      </c>
      <c r="F21" s="40">
        <v>31625657</v>
      </c>
      <c r="G21" s="40">
        <v>31625657</v>
      </c>
      <c r="H21" s="40">
        <f>B21+C21+D21+E21+F21+G21</f>
        <v>183571020.80000001</v>
      </c>
      <c r="I21" s="227" t="s">
        <v>93</v>
      </c>
      <c r="J21" s="187">
        <v>21237213.370000001</v>
      </c>
      <c r="K21" s="187">
        <v>22998434.23</v>
      </c>
      <c r="L21" s="187">
        <v>22998434.23</v>
      </c>
      <c r="M21" s="187">
        <v>22998434.23</v>
      </c>
      <c r="N21" s="187">
        <v>22998434.23</v>
      </c>
      <c r="O21" s="187">
        <v>22998434.23</v>
      </c>
      <c r="P21" s="109">
        <v>136229384.52000001</v>
      </c>
      <c r="Q21" s="664">
        <f t="shared" si="1"/>
        <v>6193360.6299999952</v>
      </c>
      <c r="R21" s="664">
        <f t="shared" si="2"/>
        <v>6639384.5699999966</v>
      </c>
      <c r="S21" s="664">
        <f t="shared" si="3"/>
        <v>8627222.7699999996</v>
      </c>
      <c r="T21" s="664">
        <f t="shared" si="4"/>
        <v>8627222.7699999996</v>
      </c>
      <c r="U21" s="664">
        <f t="shared" si="5"/>
        <v>8627222.7699999996</v>
      </c>
      <c r="V21" s="664">
        <f t="shared" si="6"/>
        <v>8627222.7699999996</v>
      </c>
      <c r="W21" s="664">
        <f t="shared" si="7"/>
        <v>47341636.280000001</v>
      </c>
      <c r="X21" s="654">
        <f t="shared" si="9"/>
        <v>0</v>
      </c>
    </row>
    <row r="22" spans="1:26">
      <c r="A22" s="2" t="s">
        <v>94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27" t="s">
        <v>94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664">
        <f t="shared" si="1"/>
        <v>0</v>
      </c>
      <c r="R22" s="664">
        <f t="shared" si="2"/>
        <v>0</v>
      </c>
      <c r="S22" s="664">
        <f t="shared" si="3"/>
        <v>0</v>
      </c>
      <c r="T22" s="664">
        <f t="shared" si="4"/>
        <v>0</v>
      </c>
      <c r="U22" s="664">
        <f t="shared" si="5"/>
        <v>0</v>
      </c>
      <c r="V22" s="664">
        <f t="shared" si="6"/>
        <v>0</v>
      </c>
      <c r="W22" s="664">
        <f t="shared" si="7"/>
        <v>0</v>
      </c>
      <c r="X22" s="654">
        <f t="shared" si="9"/>
        <v>0</v>
      </c>
    </row>
    <row r="23" spans="1:26">
      <c r="A23" s="2" t="s">
        <v>95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27" t="s">
        <v>95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664">
        <f t="shared" si="1"/>
        <v>0</v>
      </c>
      <c r="R23" s="664">
        <f t="shared" si="2"/>
        <v>0</v>
      </c>
      <c r="S23" s="664">
        <f t="shared" si="3"/>
        <v>0</v>
      </c>
      <c r="T23" s="664">
        <f t="shared" si="4"/>
        <v>0</v>
      </c>
      <c r="U23" s="664">
        <f t="shared" si="5"/>
        <v>0</v>
      </c>
      <c r="V23" s="664">
        <f t="shared" si="6"/>
        <v>0</v>
      </c>
      <c r="W23" s="664">
        <f t="shared" si="7"/>
        <v>0</v>
      </c>
      <c r="X23" s="654">
        <f t="shared" si="9"/>
        <v>0</v>
      </c>
    </row>
    <row r="24" spans="1:26">
      <c r="A24" s="2" t="s">
        <v>96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27" t="s">
        <v>96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664">
        <f t="shared" si="1"/>
        <v>0</v>
      </c>
      <c r="R24" s="664">
        <f t="shared" si="2"/>
        <v>0</v>
      </c>
      <c r="S24" s="664">
        <f t="shared" si="3"/>
        <v>0</v>
      </c>
      <c r="T24" s="664">
        <f t="shared" si="4"/>
        <v>0</v>
      </c>
      <c r="U24" s="664">
        <f t="shared" si="5"/>
        <v>0</v>
      </c>
      <c r="V24" s="664">
        <f t="shared" si="6"/>
        <v>0</v>
      </c>
      <c r="W24" s="664">
        <f t="shared" si="7"/>
        <v>0</v>
      </c>
      <c r="X24" s="654">
        <f t="shared" si="9"/>
        <v>0</v>
      </c>
    </row>
    <row r="25" spans="1:26">
      <c r="A25" s="325" t="s">
        <v>1400</v>
      </c>
      <c r="B25" s="324">
        <f>B26</f>
        <v>1640117.9358000001</v>
      </c>
      <c r="C25" s="324">
        <f t="shared" ref="C25:G25" si="15">C26</f>
        <v>531738.80000000005</v>
      </c>
      <c r="D25" s="324">
        <f t="shared" si="15"/>
        <v>101994.2</v>
      </c>
      <c r="E25" s="324">
        <f t="shared" si="15"/>
        <v>101994.2</v>
      </c>
      <c r="F25" s="324">
        <f t="shared" si="15"/>
        <v>101994.2</v>
      </c>
      <c r="G25" s="324">
        <f t="shared" si="15"/>
        <v>101994.2</v>
      </c>
      <c r="H25" s="324">
        <f>SUM(B25:G25)</f>
        <v>2579833.5358000007</v>
      </c>
      <c r="I25" s="227" t="s">
        <v>1400</v>
      </c>
      <c r="J25" s="109">
        <v>1710801.2258000001</v>
      </c>
      <c r="K25" s="109">
        <v>531738.80000000005</v>
      </c>
      <c r="L25" s="109">
        <v>101994.2</v>
      </c>
      <c r="M25" s="109">
        <v>101994.2</v>
      </c>
      <c r="N25" s="109">
        <v>101994.2</v>
      </c>
      <c r="O25" s="109">
        <v>101994.2</v>
      </c>
      <c r="P25" s="109">
        <v>2650516.8258000007</v>
      </c>
      <c r="Q25" s="666">
        <f t="shared" si="1"/>
        <v>-70683.290000000037</v>
      </c>
      <c r="R25" s="664">
        <f t="shared" si="2"/>
        <v>0</v>
      </c>
      <c r="S25" s="664">
        <f t="shared" si="3"/>
        <v>0</v>
      </c>
      <c r="T25" s="664">
        <f t="shared" si="4"/>
        <v>0</v>
      </c>
      <c r="U25" s="664">
        <f t="shared" si="5"/>
        <v>0</v>
      </c>
      <c r="V25" s="664">
        <f t="shared" si="6"/>
        <v>0</v>
      </c>
      <c r="W25" s="664">
        <f t="shared" si="7"/>
        <v>-70683.290000000037</v>
      </c>
      <c r="X25" s="654">
        <f t="shared" si="9"/>
        <v>0</v>
      </c>
    </row>
    <row r="26" spans="1:26">
      <c r="A26" s="38" t="s">
        <v>89</v>
      </c>
      <c r="B26" s="36">
        <f>1710801.2258+5725.8-80247.4+3838.31</f>
        <v>1640117.9358000001</v>
      </c>
      <c r="C26" s="36">
        <v>531738.80000000005</v>
      </c>
      <c r="D26" s="36">
        <v>101994.2</v>
      </c>
      <c r="E26" s="36">
        <v>101994.2</v>
      </c>
      <c r="F26" s="36">
        <v>101994.2</v>
      </c>
      <c r="G26" s="36">
        <v>101994.2</v>
      </c>
      <c r="H26" s="36">
        <f>SUM(B26:G26)</f>
        <v>2579833.5358000007</v>
      </c>
      <c r="I26" s="227" t="s">
        <v>89</v>
      </c>
      <c r="J26" s="109">
        <v>1710801.2258000001</v>
      </c>
      <c r="K26" s="109">
        <v>531738.80000000005</v>
      </c>
      <c r="L26" s="109">
        <v>101994.2</v>
      </c>
      <c r="M26" s="109">
        <v>101994.2</v>
      </c>
      <c r="N26" s="109">
        <v>101994.2</v>
      </c>
      <c r="O26" s="109">
        <v>101994.2</v>
      </c>
      <c r="P26" s="109">
        <v>2650516.8257999998</v>
      </c>
      <c r="Q26" s="664">
        <f t="shared" si="1"/>
        <v>-70683.290000000037</v>
      </c>
      <c r="R26" s="664">
        <f t="shared" si="2"/>
        <v>0</v>
      </c>
      <c r="S26" s="664">
        <f t="shared" si="3"/>
        <v>0</v>
      </c>
      <c r="T26" s="664">
        <f t="shared" si="4"/>
        <v>0</v>
      </c>
      <c r="U26" s="664">
        <f t="shared" si="5"/>
        <v>0</v>
      </c>
      <c r="V26" s="664">
        <f t="shared" si="6"/>
        <v>0</v>
      </c>
      <c r="W26" s="664">
        <f t="shared" si="7"/>
        <v>-70683.289999999106</v>
      </c>
      <c r="X26" s="654">
        <f t="shared" si="9"/>
        <v>-9.3132257461547852E-10</v>
      </c>
      <c r="Y26" s="664">
        <v>1720365.3109299999</v>
      </c>
      <c r="Z26" s="664">
        <f>B26-Y26</f>
        <v>-80247.375129999826</v>
      </c>
    </row>
    <row r="27" spans="1:26">
      <c r="A27" s="39" t="s">
        <v>90</v>
      </c>
      <c r="B27" s="36">
        <v>440209.08999999997</v>
      </c>
      <c r="C27" s="36">
        <v>334647.5</v>
      </c>
      <c r="D27" s="36">
        <v>58136.7</v>
      </c>
      <c r="E27" s="36">
        <v>58136.7</v>
      </c>
      <c r="F27" s="36">
        <v>58136.7</v>
      </c>
      <c r="G27" s="36">
        <v>58136.7</v>
      </c>
      <c r="H27" s="36">
        <v>1007403.3899999999</v>
      </c>
      <c r="I27" s="227" t="s">
        <v>90</v>
      </c>
      <c r="J27" s="109">
        <v>440209.08999999997</v>
      </c>
      <c r="K27" s="109">
        <v>334647.5</v>
      </c>
      <c r="L27" s="109">
        <v>58136.7</v>
      </c>
      <c r="M27" s="109">
        <v>58136.7</v>
      </c>
      <c r="N27" s="109">
        <v>58136.7</v>
      </c>
      <c r="O27" s="109">
        <v>58136.7</v>
      </c>
      <c r="P27" s="109">
        <v>1007403.3899999999</v>
      </c>
      <c r="Q27" s="664">
        <f t="shared" si="1"/>
        <v>0</v>
      </c>
      <c r="R27" s="664">
        <f t="shared" si="2"/>
        <v>0</v>
      </c>
      <c r="S27" s="664">
        <f t="shared" si="3"/>
        <v>0</v>
      </c>
      <c r="T27" s="664">
        <f t="shared" si="4"/>
        <v>0</v>
      </c>
      <c r="U27" s="664">
        <f t="shared" si="5"/>
        <v>0</v>
      </c>
      <c r="V27" s="664">
        <f t="shared" si="6"/>
        <v>0</v>
      </c>
      <c r="W27" s="664">
        <f t="shared" si="7"/>
        <v>0</v>
      </c>
      <c r="X27" s="654">
        <f t="shared" si="9"/>
        <v>0</v>
      </c>
    </row>
    <row r="28" spans="1:26" ht="31.5">
      <c r="A28" s="10" t="s">
        <v>91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27" t="s">
        <v>91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664">
        <f t="shared" si="1"/>
        <v>0</v>
      </c>
      <c r="R28" s="664">
        <f t="shared" si="2"/>
        <v>0</v>
      </c>
      <c r="S28" s="664">
        <f t="shared" si="3"/>
        <v>0</v>
      </c>
      <c r="T28" s="664">
        <f t="shared" si="4"/>
        <v>0</v>
      </c>
      <c r="U28" s="664">
        <f t="shared" si="5"/>
        <v>0</v>
      </c>
      <c r="V28" s="664">
        <f t="shared" si="6"/>
        <v>0</v>
      </c>
      <c r="W28" s="664">
        <f t="shared" si="7"/>
        <v>0</v>
      </c>
      <c r="X28" s="654">
        <f t="shared" si="9"/>
        <v>0</v>
      </c>
    </row>
    <row r="29" spans="1:26">
      <c r="A29" s="11" t="s">
        <v>40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27" t="s">
        <v>40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664">
        <f t="shared" si="1"/>
        <v>0</v>
      </c>
      <c r="R29" s="664">
        <f t="shared" si="2"/>
        <v>0</v>
      </c>
      <c r="S29" s="664">
        <f t="shared" si="3"/>
        <v>0</v>
      </c>
      <c r="T29" s="664">
        <f t="shared" si="4"/>
        <v>0</v>
      </c>
      <c r="U29" s="664">
        <f t="shared" si="5"/>
        <v>0</v>
      </c>
      <c r="V29" s="664">
        <f t="shared" si="6"/>
        <v>0</v>
      </c>
      <c r="W29" s="664">
        <f t="shared" si="7"/>
        <v>0</v>
      </c>
      <c r="X29" s="654">
        <f t="shared" si="9"/>
        <v>0</v>
      </c>
    </row>
    <row r="30" spans="1:26" ht="47.25">
      <c r="A30" s="253" t="s">
        <v>92</v>
      </c>
      <c r="B30" s="605">
        <v>0</v>
      </c>
      <c r="C30" s="605">
        <v>0</v>
      </c>
      <c r="D30" s="605">
        <v>0</v>
      </c>
      <c r="E30" s="605">
        <v>0</v>
      </c>
      <c r="F30" s="605">
        <v>0</v>
      </c>
      <c r="G30" s="605">
        <v>0</v>
      </c>
      <c r="H30" s="605">
        <v>0</v>
      </c>
      <c r="I30" s="227" t="s">
        <v>92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664">
        <f t="shared" si="1"/>
        <v>0</v>
      </c>
      <c r="R30" s="664">
        <f t="shared" si="2"/>
        <v>0</v>
      </c>
      <c r="S30" s="664">
        <f t="shared" si="3"/>
        <v>0</v>
      </c>
      <c r="T30" s="664">
        <f t="shared" si="4"/>
        <v>0</v>
      </c>
      <c r="U30" s="664">
        <f t="shared" si="5"/>
        <v>0</v>
      </c>
      <c r="V30" s="664">
        <f t="shared" si="6"/>
        <v>0</v>
      </c>
      <c r="W30" s="664">
        <f t="shared" si="7"/>
        <v>0</v>
      </c>
      <c r="X30" s="654">
        <f t="shared" si="9"/>
        <v>0</v>
      </c>
    </row>
    <row r="31" spans="1:26" ht="31.5">
      <c r="A31" s="63" t="s">
        <v>93</v>
      </c>
      <c r="B31" s="605">
        <v>0</v>
      </c>
      <c r="C31" s="605">
        <v>0</v>
      </c>
      <c r="D31" s="605">
        <v>0</v>
      </c>
      <c r="E31" s="605">
        <v>0</v>
      </c>
      <c r="F31" s="605">
        <v>0</v>
      </c>
      <c r="G31" s="605">
        <v>0</v>
      </c>
      <c r="H31" s="605">
        <v>0</v>
      </c>
      <c r="I31" s="227" t="s">
        <v>93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664">
        <f t="shared" si="1"/>
        <v>0</v>
      </c>
      <c r="R31" s="664">
        <f t="shared" si="2"/>
        <v>0</v>
      </c>
      <c r="S31" s="664">
        <f t="shared" si="3"/>
        <v>0</v>
      </c>
      <c r="T31" s="664">
        <f t="shared" si="4"/>
        <v>0</v>
      </c>
      <c r="U31" s="664">
        <f t="shared" si="5"/>
        <v>0</v>
      </c>
      <c r="V31" s="664">
        <f t="shared" si="6"/>
        <v>0</v>
      </c>
      <c r="W31" s="664">
        <f t="shared" si="7"/>
        <v>0</v>
      </c>
      <c r="X31" s="654">
        <f t="shared" si="9"/>
        <v>0</v>
      </c>
    </row>
    <row r="32" spans="1:26">
      <c r="A32" s="2" t="s">
        <v>94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27" t="s">
        <v>94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664">
        <f t="shared" si="1"/>
        <v>0</v>
      </c>
      <c r="R32" s="664">
        <f t="shared" si="2"/>
        <v>0</v>
      </c>
      <c r="S32" s="664">
        <f t="shared" si="3"/>
        <v>0</v>
      </c>
      <c r="T32" s="664">
        <f t="shared" si="4"/>
        <v>0</v>
      </c>
      <c r="U32" s="664">
        <f t="shared" si="5"/>
        <v>0</v>
      </c>
      <c r="V32" s="664">
        <f t="shared" si="6"/>
        <v>0</v>
      </c>
      <c r="W32" s="664">
        <f t="shared" si="7"/>
        <v>0</v>
      </c>
      <c r="X32" s="654">
        <f t="shared" si="9"/>
        <v>0</v>
      </c>
    </row>
    <row r="33" spans="1:24">
      <c r="A33" s="2" t="s">
        <v>95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27" t="s">
        <v>95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664">
        <f t="shared" si="1"/>
        <v>0</v>
      </c>
      <c r="R33" s="664">
        <f t="shared" si="2"/>
        <v>0</v>
      </c>
      <c r="S33" s="664">
        <f t="shared" si="3"/>
        <v>0</v>
      </c>
      <c r="T33" s="664">
        <f t="shared" si="4"/>
        <v>0</v>
      </c>
      <c r="U33" s="664">
        <f t="shared" si="5"/>
        <v>0</v>
      </c>
      <c r="V33" s="664">
        <f t="shared" si="6"/>
        <v>0</v>
      </c>
      <c r="W33" s="664">
        <f t="shared" si="7"/>
        <v>0</v>
      </c>
      <c r="X33" s="654">
        <f t="shared" si="9"/>
        <v>0</v>
      </c>
    </row>
    <row r="34" spans="1:24">
      <c r="A34" s="2" t="s">
        <v>96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27" t="s">
        <v>96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664">
        <f t="shared" si="1"/>
        <v>0</v>
      </c>
      <c r="R34" s="664">
        <f t="shared" si="2"/>
        <v>0</v>
      </c>
      <c r="S34" s="664">
        <f t="shared" si="3"/>
        <v>0</v>
      </c>
      <c r="T34" s="664">
        <f t="shared" si="4"/>
        <v>0</v>
      </c>
      <c r="U34" s="664">
        <f t="shared" si="5"/>
        <v>0</v>
      </c>
      <c r="V34" s="664">
        <f t="shared" si="6"/>
        <v>0</v>
      </c>
      <c r="W34" s="664">
        <f t="shared" si="7"/>
        <v>0</v>
      </c>
      <c r="X34" s="654">
        <f t="shared" si="9"/>
        <v>0</v>
      </c>
    </row>
    <row r="35" spans="1:24" ht="31.5">
      <c r="A35" s="325" t="s">
        <v>1399</v>
      </c>
      <c r="B35" s="324">
        <v>477</v>
      </c>
      <c r="C35" s="324">
        <v>477</v>
      </c>
      <c r="D35" s="324">
        <v>477</v>
      </c>
      <c r="E35" s="324">
        <v>477</v>
      </c>
      <c r="F35" s="324">
        <v>477</v>
      </c>
      <c r="G35" s="324">
        <v>477</v>
      </c>
      <c r="H35" s="324">
        <v>2862</v>
      </c>
      <c r="I35" s="227" t="s">
        <v>1399</v>
      </c>
      <c r="J35" s="109">
        <v>477</v>
      </c>
      <c r="K35" s="109">
        <v>477</v>
      </c>
      <c r="L35" s="109">
        <v>477</v>
      </c>
      <c r="M35" s="109">
        <v>477</v>
      </c>
      <c r="N35" s="109">
        <v>477</v>
      </c>
      <c r="O35" s="109">
        <v>477</v>
      </c>
      <c r="P35" s="109">
        <v>2862</v>
      </c>
      <c r="Q35" s="664">
        <f t="shared" si="1"/>
        <v>0</v>
      </c>
      <c r="R35" s="664">
        <f t="shared" si="2"/>
        <v>0</v>
      </c>
      <c r="S35" s="664">
        <f t="shared" si="3"/>
        <v>0</v>
      </c>
      <c r="T35" s="664">
        <f t="shared" si="4"/>
        <v>0</v>
      </c>
      <c r="U35" s="664">
        <f t="shared" si="5"/>
        <v>0</v>
      </c>
      <c r="V35" s="664">
        <f t="shared" si="6"/>
        <v>0</v>
      </c>
      <c r="W35" s="664">
        <f t="shared" si="7"/>
        <v>0</v>
      </c>
      <c r="X35" s="654">
        <f t="shared" si="9"/>
        <v>0</v>
      </c>
    </row>
    <row r="36" spans="1:24">
      <c r="A36" s="38" t="s">
        <v>89</v>
      </c>
      <c r="B36" s="36">
        <v>477</v>
      </c>
      <c r="C36" s="36">
        <v>477</v>
      </c>
      <c r="D36" s="36">
        <v>477</v>
      </c>
      <c r="E36" s="36">
        <v>477</v>
      </c>
      <c r="F36" s="36">
        <v>477</v>
      </c>
      <c r="G36" s="36">
        <v>477</v>
      </c>
      <c r="H36" s="36">
        <v>2862</v>
      </c>
      <c r="I36" s="227" t="s">
        <v>89</v>
      </c>
      <c r="J36" s="109">
        <v>477</v>
      </c>
      <c r="K36" s="109">
        <v>477</v>
      </c>
      <c r="L36" s="109">
        <v>477</v>
      </c>
      <c r="M36" s="109">
        <v>477</v>
      </c>
      <c r="N36" s="109">
        <v>477</v>
      </c>
      <c r="O36" s="109">
        <v>477</v>
      </c>
      <c r="P36" s="109">
        <v>2862</v>
      </c>
      <c r="Q36" s="664">
        <f t="shared" si="1"/>
        <v>0</v>
      </c>
      <c r="R36" s="664">
        <f t="shared" si="2"/>
        <v>0</v>
      </c>
      <c r="S36" s="664">
        <f t="shared" si="3"/>
        <v>0</v>
      </c>
      <c r="T36" s="664">
        <f t="shared" si="4"/>
        <v>0</v>
      </c>
      <c r="U36" s="664">
        <f t="shared" si="5"/>
        <v>0</v>
      </c>
      <c r="V36" s="664">
        <f t="shared" si="6"/>
        <v>0</v>
      </c>
      <c r="W36" s="664">
        <f t="shared" si="7"/>
        <v>0</v>
      </c>
      <c r="X36" s="654">
        <f t="shared" si="9"/>
        <v>0</v>
      </c>
    </row>
    <row r="37" spans="1:24">
      <c r="A37" s="39" t="s">
        <v>90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227" t="s">
        <v>90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664">
        <f t="shared" si="1"/>
        <v>0</v>
      </c>
      <c r="R37" s="664">
        <f t="shared" si="2"/>
        <v>0</v>
      </c>
      <c r="S37" s="664">
        <f t="shared" si="3"/>
        <v>0</v>
      </c>
      <c r="T37" s="664">
        <f t="shared" si="4"/>
        <v>0</v>
      </c>
      <c r="U37" s="664">
        <f t="shared" si="5"/>
        <v>0</v>
      </c>
      <c r="V37" s="664">
        <f t="shared" si="6"/>
        <v>0</v>
      </c>
      <c r="W37" s="664">
        <f t="shared" si="7"/>
        <v>0</v>
      </c>
      <c r="X37" s="654">
        <f t="shared" si="9"/>
        <v>0</v>
      </c>
    </row>
    <row r="38" spans="1:24" ht="31.5">
      <c r="A38" s="10" t="s">
        <v>91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27" t="s">
        <v>91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664">
        <f t="shared" si="1"/>
        <v>0</v>
      </c>
      <c r="R38" s="664">
        <f t="shared" si="2"/>
        <v>0</v>
      </c>
      <c r="S38" s="664">
        <f t="shared" si="3"/>
        <v>0</v>
      </c>
      <c r="T38" s="664">
        <f t="shared" si="4"/>
        <v>0</v>
      </c>
      <c r="U38" s="664">
        <f t="shared" si="5"/>
        <v>0</v>
      </c>
      <c r="V38" s="664">
        <f t="shared" si="6"/>
        <v>0</v>
      </c>
      <c r="W38" s="664">
        <f t="shared" si="7"/>
        <v>0</v>
      </c>
      <c r="X38" s="654">
        <f t="shared" si="9"/>
        <v>0</v>
      </c>
    </row>
    <row r="39" spans="1:24">
      <c r="A39" s="11" t="s">
        <v>40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27" t="s">
        <v>40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664">
        <f t="shared" si="1"/>
        <v>0</v>
      </c>
      <c r="R39" s="664">
        <f t="shared" si="2"/>
        <v>0</v>
      </c>
      <c r="S39" s="664">
        <f t="shared" si="3"/>
        <v>0</v>
      </c>
      <c r="T39" s="664">
        <f t="shared" si="4"/>
        <v>0</v>
      </c>
      <c r="U39" s="664">
        <f t="shared" si="5"/>
        <v>0</v>
      </c>
      <c r="V39" s="664">
        <f t="shared" si="6"/>
        <v>0</v>
      </c>
      <c r="W39" s="664">
        <f t="shared" si="7"/>
        <v>0</v>
      </c>
      <c r="X39" s="654">
        <f t="shared" si="9"/>
        <v>0</v>
      </c>
    </row>
    <row r="40" spans="1:24" ht="47.25">
      <c r="A40" s="253" t="s">
        <v>92</v>
      </c>
      <c r="B40" s="605">
        <v>0</v>
      </c>
      <c r="C40" s="605">
        <v>0</v>
      </c>
      <c r="D40" s="605">
        <v>0</v>
      </c>
      <c r="E40" s="605">
        <v>0</v>
      </c>
      <c r="F40" s="605">
        <v>0</v>
      </c>
      <c r="G40" s="605">
        <v>0</v>
      </c>
      <c r="H40" s="605">
        <v>0</v>
      </c>
      <c r="I40" s="227" t="s">
        <v>92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664">
        <f t="shared" si="1"/>
        <v>0</v>
      </c>
      <c r="R40" s="664">
        <f t="shared" si="2"/>
        <v>0</v>
      </c>
      <c r="S40" s="664">
        <f t="shared" si="3"/>
        <v>0</v>
      </c>
      <c r="T40" s="664">
        <f t="shared" si="4"/>
        <v>0</v>
      </c>
      <c r="U40" s="664">
        <f t="shared" si="5"/>
        <v>0</v>
      </c>
      <c r="V40" s="664">
        <f t="shared" si="6"/>
        <v>0</v>
      </c>
      <c r="W40" s="664">
        <f t="shared" si="7"/>
        <v>0</v>
      </c>
      <c r="X40" s="654">
        <f t="shared" si="9"/>
        <v>0</v>
      </c>
    </row>
    <row r="41" spans="1:24" ht="31.5">
      <c r="A41" s="63" t="s">
        <v>93</v>
      </c>
      <c r="B41" s="605">
        <v>0</v>
      </c>
      <c r="C41" s="605">
        <v>0</v>
      </c>
      <c r="D41" s="605">
        <v>0</v>
      </c>
      <c r="E41" s="605">
        <v>0</v>
      </c>
      <c r="F41" s="605">
        <v>0</v>
      </c>
      <c r="G41" s="605">
        <v>0</v>
      </c>
      <c r="H41" s="605">
        <v>0</v>
      </c>
      <c r="I41" s="227" t="s">
        <v>93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664">
        <f t="shared" si="1"/>
        <v>0</v>
      </c>
      <c r="R41" s="664">
        <f t="shared" si="2"/>
        <v>0</v>
      </c>
      <c r="S41" s="664">
        <f t="shared" si="3"/>
        <v>0</v>
      </c>
      <c r="T41" s="664">
        <f t="shared" si="4"/>
        <v>0</v>
      </c>
      <c r="U41" s="664">
        <f t="shared" si="5"/>
        <v>0</v>
      </c>
      <c r="V41" s="664">
        <f t="shared" si="6"/>
        <v>0</v>
      </c>
      <c r="W41" s="664">
        <f t="shared" si="7"/>
        <v>0</v>
      </c>
      <c r="X41" s="654">
        <f t="shared" si="9"/>
        <v>0</v>
      </c>
    </row>
    <row r="42" spans="1:24">
      <c r="A42" s="2" t="s">
        <v>94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27" t="s">
        <v>94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664">
        <f t="shared" si="1"/>
        <v>0</v>
      </c>
      <c r="R42" s="664">
        <f t="shared" si="2"/>
        <v>0</v>
      </c>
      <c r="S42" s="664">
        <f t="shared" si="3"/>
        <v>0</v>
      </c>
      <c r="T42" s="664">
        <f t="shared" si="4"/>
        <v>0</v>
      </c>
      <c r="U42" s="664">
        <f t="shared" si="5"/>
        <v>0</v>
      </c>
      <c r="V42" s="664">
        <f t="shared" si="6"/>
        <v>0</v>
      </c>
      <c r="W42" s="664">
        <f t="shared" si="7"/>
        <v>0</v>
      </c>
      <c r="X42" s="654">
        <f t="shared" si="9"/>
        <v>0</v>
      </c>
    </row>
    <row r="43" spans="1:24">
      <c r="A43" s="2" t="s">
        <v>95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27" t="s">
        <v>95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664">
        <f t="shared" si="1"/>
        <v>0</v>
      </c>
      <c r="R43" s="664">
        <f t="shared" si="2"/>
        <v>0</v>
      </c>
      <c r="S43" s="664">
        <f t="shared" si="3"/>
        <v>0</v>
      </c>
      <c r="T43" s="664">
        <f t="shared" si="4"/>
        <v>0</v>
      </c>
      <c r="U43" s="664">
        <f t="shared" si="5"/>
        <v>0</v>
      </c>
      <c r="V43" s="664">
        <f t="shared" si="6"/>
        <v>0</v>
      </c>
      <c r="W43" s="664">
        <f t="shared" si="7"/>
        <v>0</v>
      </c>
      <c r="X43" s="654">
        <f t="shared" si="9"/>
        <v>0</v>
      </c>
    </row>
    <row r="44" spans="1:24">
      <c r="A44" s="2" t="s">
        <v>96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27" t="s">
        <v>96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664">
        <f t="shared" si="1"/>
        <v>0</v>
      </c>
      <c r="R44" s="664">
        <f t="shared" si="2"/>
        <v>0</v>
      </c>
      <c r="S44" s="664">
        <f t="shared" si="3"/>
        <v>0</v>
      </c>
      <c r="T44" s="664">
        <f t="shared" si="4"/>
        <v>0</v>
      </c>
      <c r="U44" s="664">
        <f t="shared" si="5"/>
        <v>0</v>
      </c>
      <c r="V44" s="664">
        <f t="shared" si="6"/>
        <v>0</v>
      </c>
      <c r="W44" s="664">
        <f t="shared" si="7"/>
        <v>0</v>
      </c>
      <c r="X44" s="654">
        <f t="shared" si="9"/>
        <v>0</v>
      </c>
    </row>
    <row r="45" spans="1:24">
      <c r="A45" s="325" t="s">
        <v>1402</v>
      </c>
      <c r="B45" s="324">
        <v>302</v>
      </c>
      <c r="C45" s="324">
        <v>0</v>
      </c>
      <c r="D45" s="324">
        <v>0</v>
      </c>
      <c r="E45" s="324">
        <v>0</v>
      </c>
      <c r="F45" s="324">
        <v>0</v>
      </c>
      <c r="G45" s="324">
        <v>0</v>
      </c>
      <c r="H45" s="324">
        <v>302</v>
      </c>
      <c r="I45" s="227" t="s">
        <v>1402</v>
      </c>
      <c r="J45" s="109">
        <v>302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302</v>
      </c>
      <c r="Q45" s="664">
        <f t="shared" si="1"/>
        <v>0</v>
      </c>
      <c r="R45" s="664">
        <f t="shared" si="2"/>
        <v>0</v>
      </c>
      <c r="S45" s="664">
        <f t="shared" si="3"/>
        <v>0</v>
      </c>
      <c r="T45" s="664">
        <f t="shared" si="4"/>
        <v>0</v>
      </c>
      <c r="U45" s="664">
        <f t="shared" si="5"/>
        <v>0</v>
      </c>
      <c r="V45" s="664">
        <f t="shared" si="6"/>
        <v>0</v>
      </c>
      <c r="W45" s="664">
        <f t="shared" si="7"/>
        <v>0</v>
      </c>
      <c r="X45" s="654">
        <f t="shared" si="9"/>
        <v>0</v>
      </c>
    </row>
    <row r="46" spans="1:24">
      <c r="A46" s="38" t="s">
        <v>89</v>
      </c>
      <c r="B46" s="36">
        <v>302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302</v>
      </c>
      <c r="I46" s="227" t="s">
        <v>89</v>
      </c>
      <c r="J46" s="109">
        <v>302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302</v>
      </c>
      <c r="Q46" s="664">
        <f t="shared" si="1"/>
        <v>0</v>
      </c>
      <c r="R46" s="664">
        <f t="shared" si="2"/>
        <v>0</v>
      </c>
      <c r="S46" s="664">
        <f t="shared" si="3"/>
        <v>0</v>
      </c>
      <c r="T46" s="664">
        <f t="shared" si="4"/>
        <v>0</v>
      </c>
      <c r="U46" s="664">
        <f t="shared" si="5"/>
        <v>0</v>
      </c>
      <c r="V46" s="664">
        <f t="shared" si="6"/>
        <v>0</v>
      </c>
      <c r="W46" s="664">
        <f t="shared" si="7"/>
        <v>0</v>
      </c>
      <c r="X46" s="654">
        <f t="shared" si="9"/>
        <v>0</v>
      </c>
    </row>
    <row r="47" spans="1:24">
      <c r="A47" s="39" t="s">
        <v>90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227" t="s">
        <v>90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664">
        <f t="shared" si="1"/>
        <v>0</v>
      </c>
      <c r="R47" s="664">
        <f t="shared" si="2"/>
        <v>0</v>
      </c>
      <c r="S47" s="664">
        <f t="shared" si="3"/>
        <v>0</v>
      </c>
      <c r="T47" s="664">
        <f t="shared" si="4"/>
        <v>0</v>
      </c>
      <c r="U47" s="664">
        <f t="shared" si="5"/>
        <v>0</v>
      </c>
      <c r="V47" s="664">
        <f t="shared" si="6"/>
        <v>0</v>
      </c>
      <c r="W47" s="664">
        <f t="shared" si="7"/>
        <v>0</v>
      </c>
      <c r="X47" s="654">
        <f t="shared" si="9"/>
        <v>0</v>
      </c>
    </row>
    <row r="48" spans="1:24" ht="31.5">
      <c r="A48" s="10" t="s">
        <v>91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27" t="s">
        <v>91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664">
        <f t="shared" si="1"/>
        <v>0</v>
      </c>
      <c r="R48" s="664">
        <f t="shared" si="2"/>
        <v>0</v>
      </c>
      <c r="S48" s="664">
        <f t="shared" si="3"/>
        <v>0</v>
      </c>
      <c r="T48" s="664">
        <f t="shared" si="4"/>
        <v>0</v>
      </c>
      <c r="U48" s="664">
        <f t="shared" si="5"/>
        <v>0</v>
      </c>
      <c r="V48" s="664">
        <f t="shared" si="6"/>
        <v>0</v>
      </c>
      <c r="W48" s="664">
        <f t="shared" si="7"/>
        <v>0</v>
      </c>
      <c r="X48" s="654">
        <f t="shared" si="9"/>
        <v>0</v>
      </c>
    </row>
    <row r="49" spans="1:24">
      <c r="A49" s="11" t="s">
        <v>40</v>
      </c>
      <c r="B49" s="20">
        <v>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27" t="s">
        <v>40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664">
        <f t="shared" si="1"/>
        <v>0</v>
      </c>
      <c r="R49" s="664">
        <f t="shared" si="2"/>
        <v>0</v>
      </c>
      <c r="S49" s="664">
        <f t="shared" si="3"/>
        <v>0</v>
      </c>
      <c r="T49" s="664">
        <f t="shared" si="4"/>
        <v>0</v>
      </c>
      <c r="U49" s="664">
        <f t="shared" si="5"/>
        <v>0</v>
      </c>
      <c r="V49" s="664">
        <f t="shared" si="6"/>
        <v>0</v>
      </c>
      <c r="W49" s="664">
        <f t="shared" si="7"/>
        <v>0</v>
      </c>
      <c r="X49" s="654">
        <f t="shared" si="9"/>
        <v>0</v>
      </c>
    </row>
    <row r="50" spans="1:24" ht="47.25">
      <c r="A50" s="253" t="s">
        <v>92</v>
      </c>
      <c r="B50" s="605">
        <v>0</v>
      </c>
      <c r="C50" s="605">
        <v>0</v>
      </c>
      <c r="D50" s="605">
        <v>0</v>
      </c>
      <c r="E50" s="605">
        <v>0</v>
      </c>
      <c r="F50" s="605">
        <v>0</v>
      </c>
      <c r="G50" s="605">
        <v>0</v>
      </c>
      <c r="H50" s="605">
        <v>0</v>
      </c>
      <c r="I50" s="227" t="s">
        <v>92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664">
        <f t="shared" si="1"/>
        <v>0</v>
      </c>
      <c r="R50" s="664">
        <f t="shared" si="2"/>
        <v>0</v>
      </c>
      <c r="S50" s="664">
        <f t="shared" si="3"/>
        <v>0</v>
      </c>
      <c r="T50" s="664">
        <f t="shared" si="4"/>
        <v>0</v>
      </c>
      <c r="U50" s="664">
        <f t="shared" si="5"/>
        <v>0</v>
      </c>
      <c r="V50" s="664">
        <f t="shared" si="6"/>
        <v>0</v>
      </c>
      <c r="W50" s="664">
        <f t="shared" si="7"/>
        <v>0</v>
      </c>
      <c r="X50" s="654">
        <f t="shared" si="9"/>
        <v>0</v>
      </c>
    </row>
    <row r="51" spans="1:24" ht="31.5">
      <c r="A51" s="63" t="s">
        <v>93</v>
      </c>
      <c r="B51" s="605">
        <v>0</v>
      </c>
      <c r="C51" s="605">
        <v>0</v>
      </c>
      <c r="D51" s="605">
        <v>0</v>
      </c>
      <c r="E51" s="605">
        <v>0</v>
      </c>
      <c r="F51" s="605">
        <v>0</v>
      </c>
      <c r="G51" s="605">
        <v>0</v>
      </c>
      <c r="H51" s="605">
        <v>0</v>
      </c>
      <c r="I51" s="227" t="s">
        <v>93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664">
        <f t="shared" si="1"/>
        <v>0</v>
      </c>
      <c r="R51" s="664">
        <f t="shared" si="2"/>
        <v>0</v>
      </c>
      <c r="S51" s="664">
        <f t="shared" si="3"/>
        <v>0</v>
      </c>
      <c r="T51" s="664">
        <f t="shared" si="4"/>
        <v>0</v>
      </c>
      <c r="U51" s="664">
        <f t="shared" si="5"/>
        <v>0</v>
      </c>
      <c r="V51" s="664">
        <f t="shared" si="6"/>
        <v>0</v>
      </c>
      <c r="W51" s="664">
        <f t="shared" si="7"/>
        <v>0</v>
      </c>
      <c r="X51" s="654">
        <f t="shared" si="9"/>
        <v>0</v>
      </c>
    </row>
    <row r="52" spans="1:24">
      <c r="A52" s="2" t="s">
        <v>94</v>
      </c>
      <c r="B52" s="20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27" t="s">
        <v>94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09">
        <v>0</v>
      </c>
      <c r="Q52" s="664">
        <f t="shared" si="1"/>
        <v>0</v>
      </c>
      <c r="R52" s="664">
        <f t="shared" si="2"/>
        <v>0</v>
      </c>
      <c r="S52" s="664">
        <f t="shared" si="3"/>
        <v>0</v>
      </c>
      <c r="T52" s="664">
        <f t="shared" si="4"/>
        <v>0</v>
      </c>
      <c r="U52" s="664">
        <f t="shared" si="5"/>
        <v>0</v>
      </c>
      <c r="V52" s="664">
        <f t="shared" si="6"/>
        <v>0</v>
      </c>
      <c r="W52" s="664">
        <f t="shared" si="7"/>
        <v>0</v>
      </c>
      <c r="X52" s="654">
        <f t="shared" si="9"/>
        <v>0</v>
      </c>
    </row>
    <row r="53" spans="1:24">
      <c r="A53" s="2" t="s">
        <v>95</v>
      </c>
      <c r="B53" s="20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27" t="s">
        <v>95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664">
        <f t="shared" si="1"/>
        <v>0</v>
      </c>
      <c r="R53" s="664">
        <f t="shared" si="2"/>
        <v>0</v>
      </c>
      <c r="S53" s="664">
        <f t="shared" si="3"/>
        <v>0</v>
      </c>
      <c r="T53" s="664">
        <f t="shared" si="4"/>
        <v>0</v>
      </c>
      <c r="U53" s="664">
        <f t="shared" si="5"/>
        <v>0</v>
      </c>
      <c r="V53" s="664">
        <f t="shared" si="6"/>
        <v>0</v>
      </c>
      <c r="W53" s="664">
        <f t="shared" si="7"/>
        <v>0</v>
      </c>
      <c r="X53" s="654">
        <f t="shared" si="9"/>
        <v>0</v>
      </c>
    </row>
    <row r="54" spans="1:24">
      <c r="A54" s="2" t="s">
        <v>96</v>
      </c>
      <c r="B54" s="20">
        <v>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27" t="s">
        <v>96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664">
        <f t="shared" si="1"/>
        <v>0</v>
      </c>
      <c r="R54" s="664">
        <f t="shared" si="2"/>
        <v>0</v>
      </c>
      <c r="S54" s="664">
        <f t="shared" si="3"/>
        <v>0</v>
      </c>
      <c r="T54" s="664">
        <f t="shared" si="4"/>
        <v>0</v>
      </c>
      <c r="U54" s="664">
        <f t="shared" si="5"/>
        <v>0</v>
      </c>
      <c r="V54" s="664">
        <f t="shared" si="6"/>
        <v>0</v>
      </c>
      <c r="W54" s="664">
        <f t="shared" si="7"/>
        <v>0</v>
      </c>
      <c r="X54" s="654">
        <f t="shared" si="9"/>
        <v>0</v>
      </c>
    </row>
    <row r="55" spans="1:24" ht="44.25" customHeight="1">
      <c r="A55" s="211" t="s">
        <v>1403</v>
      </c>
      <c r="B55" s="212">
        <f>B56+B59+B60+B61+B62+B63</f>
        <v>209847.628</v>
      </c>
      <c r="C55" s="212">
        <f t="shared" ref="C55:G55" si="16">C56+C59+C60+C61+C62+C63</f>
        <v>217269.92</v>
      </c>
      <c r="D55" s="212">
        <f t="shared" si="16"/>
        <v>222607.91</v>
      </c>
      <c r="E55" s="212">
        <f t="shared" si="16"/>
        <v>222607.91</v>
      </c>
      <c r="F55" s="212">
        <f t="shared" si="16"/>
        <v>222607.91</v>
      </c>
      <c r="G55" s="212">
        <f t="shared" si="16"/>
        <v>222607.91</v>
      </c>
      <c r="H55" s="212">
        <f>SUM(B55:G55)</f>
        <v>1317549.1879999998</v>
      </c>
      <c r="I55" s="227" t="s">
        <v>1403</v>
      </c>
      <c r="J55" s="109">
        <v>209847.628</v>
      </c>
      <c r="K55" s="109">
        <v>217269.92</v>
      </c>
      <c r="L55" s="109">
        <v>222607.91</v>
      </c>
      <c r="M55" s="109">
        <v>222607.91</v>
      </c>
      <c r="N55" s="109">
        <v>222607.91</v>
      </c>
      <c r="O55" s="109">
        <v>222607.91</v>
      </c>
      <c r="P55" s="109">
        <v>1317549.1879999998</v>
      </c>
      <c r="Q55" s="664">
        <f t="shared" si="1"/>
        <v>0</v>
      </c>
      <c r="R55" s="664">
        <f t="shared" si="2"/>
        <v>0</v>
      </c>
      <c r="S55" s="664">
        <f t="shared" si="3"/>
        <v>0</v>
      </c>
      <c r="T55" s="664">
        <f t="shared" si="4"/>
        <v>0</v>
      </c>
      <c r="U55" s="664">
        <f t="shared" si="5"/>
        <v>0</v>
      </c>
      <c r="V55" s="664">
        <f t="shared" si="6"/>
        <v>0</v>
      </c>
      <c r="W55" s="664">
        <f t="shared" si="7"/>
        <v>0</v>
      </c>
      <c r="X55" s="654">
        <f t="shared" si="9"/>
        <v>0</v>
      </c>
    </row>
    <row r="56" spans="1:24">
      <c r="A56" s="72" t="s">
        <v>89</v>
      </c>
      <c r="B56" s="73">
        <v>209847.628</v>
      </c>
      <c r="C56" s="73">
        <v>217269.92</v>
      </c>
      <c r="D56" s="73">
        <v>222607.91</v>
      </c>
      <c r="E56" s="73">
        <v>222607.91</v>
      </c>
      <c r="F56" s="73">
        <v>222607.91</v>
      </c>
      <c r="G56" s="73">
        <v>222607.91</v>
      </c>
      <c r="H56" s="73">
        <f t="shared" ref="H56:H57" si="17">SUM(B56:G56)</f>
        <v>1317549.1879999998</v>
      </c>
      <c r="I56" s="227" t="s">
        <v>89</v>
      </c>
      <c r="J56" s="109">
        <v>209847.628</v>
      </c>
      <c r="K56" s="109">
        <v>217269.92</v>
      </c>
      <c r="L56" s="109">
        <v>222607.91</v>
      </c>
      <c r="M56" s="109">
        <v>222607.91</v>
      </c>
      <c r="N56" s="109">
        <v>222607.91</v>
      </c>
      <c r="O56" s="109">
        <v>222607.91</v>
      </c>
      <c r="P56" s="109">
        <v>1317549.1879999998</v>
      </c>
      <c r="Q56" s="664">
        <f t="shared" si="1"/>
        <v>0</v>
      </c>
      <c r="R56" s="664">
        <f t="shared" si="2"/>
        <v>0</v>
      </c>
      <c r="S56" s="664">
        <f t="shared" si="3"/>
        <v>0</v>
      </c>
      <c r="T56" s="664">
        <f t="shared" si="4"/>
        <v>0</v>
      </c>
      <c r="U56" s="664">
        <f t="shared" si="5"/>
        <v>0</v>
      </c>
      <c r="V56" s="664">
        <f t="shared" si="6"/>
        <v>0</v>
      </c>
      <c r="W56" s="664">
        <f t="shared" si="7"/>
        <v>0</v>
      </c>
      <c r="X56" s="654">
        <f t="shared" si="9"/>
        <v>0</v>
      </c>
    </row>
    <row r="57" spans="1:24">
      <c r="A57" s="74" t="s">
        <v>90</v>
      </c>
      <c r="B57" s="75">
        <v>79183.100000000006</v>
      </c>
      <c r="C57" s="75">
        <v>73201.600000000006</v>
      </c>
      <c r="D57" s="75">
        <v>67257</v>
      </c>
      <c r="E57" s="75">
        <v>67257</v>
      </c>
      <c r="F57" s="75">
        <v>67257</v>
      </c>
      <c r="G57" s="75">
        <v>67257</v>
      </c>
      <c r="H57" s="73">
        <f t="shared" si="17"/>
        <v>421412.7</v>
      </c>
      <c r="I57" s="227" t="s">
        <v>90</v>
      </c>
      <c r="J57" s="109">
        <v>79183.100000000006</v>
      </c>
      <c r="K57" s="109">
        <v>73201.600000000006</v>
      </c>
      <c r="L57" s="109">
        <v>67257</v>
      </c>
      <c r="M57" s="109">
        <v>67257</v>
      </c>
      <c r="N57" s="109">
        <v>67257</v>
      </c>
      <c r="O57" s="109">
        <v>67257</v>
      </c>
      <c r="P57" s="109">
        <v>421412.7</v>
      </c>
      <c r="Q57" s="664">
        <f t="shared" si="1"/>
        <v>0</v>
      </c>
      <c r="R57" s="664">
        <f t="shared" si="2"/>
        <v>0</v>
      </c>
      <c r="S57" s="664">
        <f t="shared" si="3"/>
        <v>0</v>
      </c>
      <c r="T57" s="664">
        <f t="shared" si="4"/>
        <v>0</v>
      </c>
      <c r="U57" s="664">
        <f t="shared" si="5"/>
        <v>0</v>
      </c>
      <c r="V57" s="664">
        <f t="shared" si="6"/>
        <v>0</v>
      </c>
      <c r="W57" s="664">
        <f t="shared" si="7"/>
        <v>0</v>
      </c>
      <c r="X57" s="654">
        <f t="shared" si="9"/>
        <v>0</v>
      </c>
    </row>
    <row r="58" spans="1:24" ht="31.5">
      <c r="A58" s="74" t="s">
        <v>91</v>
      </c>
      <c r="B58" s="75">
        <v>0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  <c r="H58" s="73">
        <f t="shared" ref="H58:H63" si="18">B58+C58+D58</f>
        <v>0</v>
      </c>
      <c r="I58" s="227" t="s">
        <v>91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664">
        <f t="shared" si="1"/>
        <v>0</v>
      </c>
      <c r="R58" s="664">
        <f t="shared" si="2"/>
        <v>0</v>
      </c>
      <c r="S58" s="664">
        <f t="shared" si="3"/>
        <v>0</v>
      </c>
      <c r="T58" s="664">
        <f t="shared" si="4"/>
        <v>0</v>
      </c>
      <c r="U58" s="664">
        <f t="shared" si="5"/>
        <v>0</v>
      </c>
      <c r="V58" s="664">
        <f t="shared" si="6"/>
        <v>0</v>
      </c>
      <c r="W58" s="664">
        <f t="shared" si="7"/>
        <v>0</v>
      </c>
      <c r="X58" s="654">
        <f t="shared" si="9"/>
        <v>0</v>
      </c>
    </row>
    <row r="59" spans="1:24">
      <c r="A59" s="76" t="s">
        <v>40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  <c r="H59" s="73">
        <f t="shared" si="18"/>
        <v>0</v>
      </c>
      <c r="I59" s="227" t="s">
        <v>40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664">
        <f t="shared" si="1"/>
        <v>0</v>
      </c>
      <c r="R59" s="664">
        <f t="shared" si="2"/>
        <v>0</v>
      </c>
      <c r="S59" s="664">
        <f t="shared" si="3"/>
        <v>0</v>
      </c>
      <c r="T59" s="664">
        <f t="shared" si="4"/>
        <v>0</v>
      </c>
      <c r="U59" s="664">
        <f t="shared" si="5"/>
        <v>0</v>
      </c>
      <c r="V59" s="664">
        <f t="shared" si="6"/>
        <v>0</v>
      </c>
      <c r="W59" s="664">
        <f t="shared" si="7"/>
        <v>0</v>
      </c>
      <c r="X59" s="654">
        <f t="shared" si="9"/>
        <v>0</v>
      </c>
    </row>
    <row r="60" spans="1:24" ht="48" customHeight="1">
      <c r="A60" s="76" t="s">
        <v>92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  <c r="H60" s="73">
        <f t="shared" si="18"/>
        <v>0</v>
      </c>
      <c r="I60" s="227" t="s">
        <v>92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664">
        <f t="shared" si="1"/>
        <v>0</v>
      </c>
      <c r="R60" s="664">
        <f t="shared" si="2"/>
        <v>0</v>
      </c>
      <c r="S60" s="664">
        <f t="shared" si="3"/>
        <v>0</v>
      </c>
      <c r="T60" s="664">
        <f t="shared" si="4"/>
        <v>0</v>
      </c>
      <c r="U60" s="664">
        <f t="shared" si="5"/>
        <v>0</v>
      </c>
      <c r="V60" s="664">
        <f t="shared" si="6"/>
        <v>0</v>
      </c>
      <c r="W60" s="664">
        <f t="shared" si="7"/>
        <v>0</v>
      </c>
      <c r="X60" s="654">
        <f t="shared" si="9"/>
        <v>0</v>
      </c>
    </row>
    <row r="61" spans="1:24" ht="31.5">
      <c r="A61" s="210" t="s">
        <v>93</v>
      </c>
      <c r="B61" s="260">
        <v>0</v>
      </c>
      <c r="C61" s="260">
        <v>0</v>
      </c>
      <c r="D61" s="260">
        <v>0</v>
      </c>
      <c r="E61" s="260">
        <v>0</v>
      </c>
      <c r="F61" s="260">
        <v>0</v>
      </c>
      <c r="G61" s="260">
        <v>0</v>
      </c>
      <c r="H61" s="204">
        <f t="shared" si="18"/>
        <v>0</v>
      </c>
      <c r="I61" s="227" t="s">
        <v>93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09">
        <v>0</v>
      </c>
      <c r="Q61" s="664">
        <f t="shared" si="1"/>
        <v>0</v>
      </c>
      <c r="R61" s="664">
        <f t="shared" si="2"/>
        <v>0</v>
      </c>
      <c r="S61" s="664">
        <f t="shared" si="3"/>
        <v>0</v>
      </c>
      <c r="T61" s="664">
        <f t="shared" si="4"/>
        <v>0</v>
      </c>
      <c r="U61" s="664">
        <f t="shared" si="5"/>
        <v>0</v>
      </c>
      <c r="V61" s="664">
        <f t="shared" si="6"/>
        <v>0</v>
      </c>
      <c r="W61" s="664">
        <f t="shared" si="7"/>
        <v>0</v>
      </c>
      <c r="X61" s="654">
        <f t="shared" si="9"/>
        <v>0</v>
      </c>
    </row>
    <row r="62" spans="1:24">
      <c r="A62" s="210" t="s">
        <v>94</v>
      </c>
      <c r="B62" s="260">
        <v>0</v>
      </c>
      <c r="C62" s="260">
        <v>0</v>
      </c>
      <c r="D62" s="260">
        <v>0</v>
      </c>
      <c r="E62" s="260">
        <v>0</v>
      </c>
      <c r="F62" s="260">
        <v>0</v>
      </c>
      <c r="G62" s="260">
        <v>0</v>
      </c>
      <c r="H62" s="204">
        <f t="shared" si="18"/>
        <v>0</v>
      </c>
      <c r="I62" s="227" t="s">
        <v>94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09">
        <v>0</v>
      </c>
      <c r="Q62" s="664">
        <f t="shared" si="1"/>
        <v>0</v>
      </c>
      <c r="R62" s="664">
        <f t="shared" si="2"/>
        <v>0</v>
      </c>
      <c r="S62" s="664">
        <f t="shared" si="3"/>
        <v>0</v>
      </c>
      <c r="T62" s="664">
        <f t="shared" si="4"/>
        <v>0</v>
      </c>
      <c r="U62" s="664">
        <f t="shared" si="5"/>
        <v>0</v>
      </c>
      <c r="V62" s="664">
        <f t="shared" si="6"/>
        <v>0</v>
      </c>
      <c r="W62" s="664">
        <f t="shared" si="7"/>
        <v>0</v>
      </c>
      <c r="X62" s="654">
        <f t="shared" si="9"/>
        <v>0</v>
      </c>
    </row>
    <row r="63" spans="1:24">
      <c r="A63" s="72" t="s">
        <v>95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  <c r="H63" s="73">
        <f t="shared" si="18"/>
        <v>0</v>
      </c>
      <c r="I63" s="227" t="s">
        <v>95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09">
        <v>0</v>
      </c>
      <c r="Q63" s="664">
        <f t="shared" si="1"/>
        <v>0</v>
      </c>
      <c r="R63" s="664">
        <f t="shared" si="2"/>
        <v>0</v>
      </c>
      <c r="S63" s="664">
        <f t="shared" si="3"/>
        <v>0</v>
      </c>
      <c r="T63" s="664">
        <f t="shared" si="4"/>
        <v>0</v>
      </c>
      <c r="U63" s="664">
        <f t="shared" si="5"/>
        <v>0</v>
      </c>
      <c r="V63" s="664">
        <f t="shared" si="6"/>
        <v>0</v>
      </c>
      <c r="W63" s="664">
        <f t="shared" si="7"/>
        <v>0</v>
      </c>
      <c r="X63" s="654">
        <f t="shared" si="9"/>
        <v>0</v>
      </c>
    </row>
    <row r="64" spans="1:24">
      <c r="A64" s="2" t="s">
        <v>96</v>
      </c>
      <c r="B64" s="20">
        <v>0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27" t="s">
        <v>96</v>
      </c>
      <c r="J64" s="109">
        <v>0</v>
      </c>
      <c r="K64" s="109">
        <v>0</v>
      </c>
      <c r="L64" s="109">
        <v>0</v>
      </c>
      <c r="M64" s="109">
        <v>0</v>
      </c>
      <c r="N64" s="109">
        <v>0</v>
      </c>
      <c r="O64" s="109">
        <v>0</v>
      </c>
      <c r="P64" s="109">
        <v>0</v>
      </c>
      <c r="Q64" s="664">
        <f t="shared" si="1"/>
        <v>0</v>
      </c>
      <c r="R64" s="664">
        <f t="shared" si="2"/>
        <v>0</v>
      </c>
      <c r="S64" s="664">
        <f t="shared" si="3"/>
        <v>0</v>
      </c>
      <c r="T64" s="664">
        <f t="shared" si="4"/>
        <v>0</v>
      </c>
      <c r="U64" s="664">
        <f t="shared" si="5"/>
        <v>0</v>
      </c>
      <c r="V64" s="664">
        <f t="shared" si="6"/>
        <v>0</v>
      </c>
      <c r="W64" s="664">
        <f t="shared" si="7"/>
        <v>0</v>
      </c>
      <c r="X64" s="654">
        <f t="shared" si="9"/>
        <v>0</v>
      </c>
    </row>
    <row r="65" spans="1:24" ht="21" customHeight="1">
      <c r="A65" s="211" t="s">
        <v>1404</v>
      </c>
      <c r="B65" s="212">
        <f>B66+B69+B70+B71+B72+B73</f>
        <v>27984.407999999999</v>
      </c>
      <c r="C65" s="212">
        <f t="shared" ref="C65:G65" si="19">C66+C69+C70+C71+C72+C73</f>
        <v>26251.473000000002</v>
      </c>
      <c r="D65" s="212">
        <f t="shared" si="19"/>
        <v>24406.473000000002</v>
      </c>
      <c r="E65" s="212">
        <f t="shared" si="19"/>
        <v>24406.473000000002</v>
      </c>
      <c r="F65" s="212">
        <f t="shared" si="19"/>
        <v>24406.473000000002</v>
      </c>
      <c r="G65" s="212">
        <f t="shared" si="19"/>
        <v>24406.473000000002</v>
      </c>
      <c r="H65" s="212">
        <f>SUM(B65:G65)</f>
        <v>151861.77300000002</v>
      </c>
      <c r="I65" s="227" t="s">
        <v>1404</v>
      </c>
      <c r="J65" s="109">
        <v>27984.407999999999</v>
      </c>
      <c r="K65" s="109">
        <v>26251.473000000002</v>
      </c>
      <c r="L65" s="109">
        <v>24406.473000000002</v>
      </c>
      <c r="M65" s="109">
        <v>24406.473000000002</v>
      </c>
      <c r="N65" s="109">
        <v>24406.473000000002</v>
      </c>
      <c r="O65" s="109">
        <v>24406.473000000002</v>
      </c>
      <c r="P65" s="109">
        <v>151861.77300000002</v>
      </c>
      <c r="Q65" s="664">
        <f t="shared" si="1"/>
        <v>0</v>
      </c>
      <c r="R65" s="664">
        <f t="shared" si="2"/>
        <v>0</v>
      </c>
      <c r="S65" s="664">
        <f t="shared" si="3"/>
        <v>0</v>
      </c>
      <c r="T65" s="664">
        <f t="shared" si="4"/>
        <v>0</v>
      </c>
      <c r="U65" s="664">
        <f t="shared" si="5"/>
        <v>0</v>
      </c>
      <c r="V65" s="664">
        <f t="shared" si="6"/>
        <v>0</v>
      </c>
      <c r="W65" s="664">
        <f t="shared" si="7"/>
        <v>0</v>
      </c>
      <c r="X65" s="654">
        <f t="shared" si="9"/>
        <v>0</v>
      </c>
    </row>
    <row r="66" spans="1:24">
      <c r="A66" s="72" t="s">
        <v>89</v>
      </c>
      <c r="B66" s="75">
        <v>27984.407999999999</v>
      </c>
      <c r="C66" s="75">
        <v>26251.473000000002</v>
      </c>
      <c r="D66" s="75">
        <v>24406.473000000002</v>
      </c>
      <c r="E66" s="75">
        <v>24406.473000000002</v>
      </c>
      <c r="F66" s="75">
        <v>24406.473000000002</v>
      </c>
      <c r="G66" s="75">
        <v>24406.473000000002</v>
      </c>
      <c r="H66" s="73">
        <f>B66+C66+D66+E66+F66+G66</f>
        <v>151861.77300000002</v>
      </c>
      <c r="I66" s="227" t="s">
        <v>89</v>
      </c>
      <c r="J66" s="109">
        <v>27984.407999999999</v>
      </c>
      <c r="K66" s="109">
        <v>26251.473000000002</v>
      </c>
      <c r="L66" s="109">
        <v>24406.473000000002</v>
      </c>
      <c r="M66" s="109">
        <v>24406.473000000002</v>
      </c>
      <c r="N66" s="109">
        <v>24406.473000000002</v>
      </c>
      <c r="O66" s="109">
        <v>24406.473000000002</v>
      </c>
      <c r="P66" s="109">
        <v>151861.77300000002</v>
      </c>
      <c r="Q66" s="664">
        <f t="shared" si="1"/>
        <v>0</v>
      </c>
      <c r="R66" s="664">
        <f t="shared" si="2"/>
        <v>0</v>
      </c>
      <c r="S66" s="664">
        <f t="shared" si="3"/>
        <v>0</v>
      </c>
      <c r="T66" s="664">
        <f t="shared" si="4"/>
        <v>0</v>
      </c>
      <c r="U66" s="664">
        <f t="shared" si="5"/>
        <v>0</v>
      </c>
      <c r="V66" s="664">
        <f t="shared" si="6"/>
        <v>0</v>
      </c>
      <c r="W66" s="664">
        <f t="shared" si="7"/>
        <v>0</v>
      </c>
      <c r="X66" s="654">
        <f t="shared" si="9"/>
        <v>0</v>
      </c>
    </row>
    <row r="67" spans="1:24">
      <c r="A67" s="74" t="s">
        <v>90</v>
      </c>
      <c r="B67" s="75">
        <v>3291.7</v>
      </c>
      <c r="C67" s="75">
        <v>1586.7</v>
      </c>
      <c r="D67" s="75">
        <v>0</v>
      </c>
      <c r="E67" s="75">
        <v>0</v>
      </c>
      <c r="F67" s="75">
        <v>0</v>
      </c>
      <c r="G67" s="75">
        <v>0</v>
      </c>
      <c r="H67" s="73">
        <f>B67+C67+D67+E67+F67+G67</f>
        <v>4878.3999999999996</v>
      </c>
      <c r="I67" s="227" t="s">
        <v>90</v>
      </c>
      <c r="J67" s="109">
        <v>3291.7</v>
      </c>
      <c r="K67" s="109">
        <v>1586.7</v>
      </c>
      <c r="L67" s="109">
        <v>0</v>
      </c>
      <c r="M67" s="109">
        <v>0</v>
      </c>
      <c r="N67" s="109">
        <v>0</v>
      </c>
      <c r="O67" s="109">
        <v>0</v>
      </c>
      <c r="P67" s="109">
        <v>4878.3999999999996</v>
      </c>
      <c r="Q67" s="664">
        <f t="shared" si="1"/>
        <v>0</v>
      </c>
      <c r="R67" s="664">
        <f t="shared" si="2"/>
        <v>0</v>
      </c>
      <c r="S67" s="664">
        <f t="shared" si="3"/>
        <v>0</v>
      </c>
      <c r="T67" s="664">
        <f t="shared" si="4"/>
        <v>0</v>
      </c>
      <c r="U67" s="664">
        <f t="shared" si="5"/>
        <v>0</v>
      </c>
      <c r="V67" s="664">
        <f t="shared" si="6"/>
        <v>0</v>
      </c>
      <c r="W67" s="664">
        <f t="shared" si="7"/>
        <v>0</v>
      </c>
      <c r="X67" s="654">
        <f t="shared" si="9"/>
        <v>0</v>
      </c>
    </row>
    <row r="68" spans="1:24" ht="31.5">
      <c r="A68" s="74" t="s">
        <v>91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  <c r="H68" s="73">
        <f t="shared" ref="H68:H73" si="20">B68+C68+D68+E68+F68+G68</f>
        <v>0</v>
      </c>
      <c r="I68" s="227" t="s">
        <v>91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09">
        <v>0</v>
      </c>
      <c r="Q68" s="664">
        <f t="shared" si="1"/>
        <v>0</v>
      </c>
      <c r="R68" s="664">
        <f t="shared" si="2"/>
        <v>0</v>
      </c>
      <c r="S68" s="664">
        <f t="shared" si="3"/>
        <v>0</v>
      </c>
      <c r="T68" s="664">
        <f t="shared" si="4"/>
        <v>0</v>
      </c>
      <c r="U68" s="664">
        <f t="shared" si="5"/>
        <v>0</v>
      </c>
      <c r="V68" s="664">
        <f t="shared" si="6"/>
        <v>0</v>
      </c>
      <c r="W68" s="664">
        <f t="shared" si="7"/>
        <v>0</v>
      </c>
      <c r="X68" s="654">
        <f t="shared" si="9"/>
        <v>0</v>
      </c>
    </row>
    <row r="69" spans="1:24">
      <c r="A69" s="76" t="s">
        <v>40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  <c r="H69" s="73">
        <f t="shared" si="20"/>
        <v>0</v>
      </c>
      <c r="I69" s="227" t="s">
        <v>40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09">
        <v>0</v>
      </c>
      <c r="Q69" s="664">
        <f t="shared" ref="Q69:Q132" si="21">B69-J69</f>
        <v>0</v>
      </c>
      <c r="R69" s="664">
        <f t="shared" ref="R69:R132" si="22">C69-K69</f>
        <v>0</v>
      </c>
      <c r="S69" s="664">
        <f t="shared" ref="S69:S132" si="23">D69-L69</f>
        <v>0</v>
      </c>
      <c r="T69" s="664">
        <f t="shared" ref="T69:T132" si="24">E69-M69</f>
        <v>0</v>
      </c>
      <c r="U69" s="664">
        <f t="shared" ref="U69:U132" si="25">F69-N69</f>
        <v>0</v>
      </c>
      <c r="V69" s="664">
        <f t="shared" ref="V69:V132" si="26">G69-O69</f>
        <v>0</v>
      </c>
      <c r="W69" s="664">
        <f t="shared" ref="W69:W132" si="27">H69-P69</f>
        <v>0</v>
      </c>
      <c r="X69" s="654">
        <f t="shared" si="9"/>
        <v>0</v>
      </c>
    </row>
    <row r="70" spans="1:24" ht="47.25">
      <c r="A70" s="76" t="s">
        <v>92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v>0</v>
      </c>
      <c r="H70" s="73">
        <f t="shared" si="20"/>
        <v>0</v>
      </c>
      <c r="I70" s="227" t="s">
        <v>92</v>
      </c>
      <c r="J70" s="109">
        <v>0</v>
      </c>
      <c r="K70" s="109">
        <v>0</v>
      </c>
      <c r="L70" s="109">
        <v>0</v>
      </c>
      <c r="M70" s="109">
        <v>0</v>
      </c>
      <c r="N70" s="109">
        <v>0</v>
      </c>
      <c r="O70" s="109">
        <v>0</v>
      </c>
      <c r="P70" s="109">
        <v>0</v>
      </c>
      <c r="Q70" s="664">
        <f t="shared" si="21"/>
        <v>0</v>
      </c>
      <c r="R70" s="664">
        <f t="shared" si="22"/>
        <v>0</v>
      </c>
      <c r="S70" s="664">
        <f t="shared" si="23"/>
        <v>0</v>
      </c>
      <c r="T70" s="664">
        <f t="shared" si="24"/>
        <v>0</v>
      </c>
      <c r="U70" s="664">
        <f t="shared" si="25"/>
        <v>0</v>
      </c>
      <c r="V70" s="664">
        <f t="shared" si="26"/>
        <v>0</v>
      </c>
      <c r="W70" s="664">
        <f t="shared" si="27"/>
        <v>0</v>
      </c>
      <c r="X70" s="654">
        <f t="shared" ref="X70:X133" si="28">Q70+R70+S70+T70+U70+V70-W70</f>
        <v>0</v>
      </c>
    </row>
    <row r="71" spans="1:24" ht="31.5">
      <c r="A71" s="210" t="s">
        <v>93</v>
      </c>
      <c r="B71" s="260">
        <v>0</v>
      </c>
      <c r="C71" s="260">
        <v>0</v>
      </c>
      <c r="D71" s="260">
        <v>0</v>
      </c>
      <c r="E71" s="260">
        <v>0</v>
      </c>
      <c r="F71" s="260">
        <v>0</v>
      </c>
      <c r="G71" s="260">
        <v>0</v>
      </c>
      <c r="H71" s="204">
        <f t="shared" si="20"/>
        <v>0</v>
      </c>
      <c r="I71" s="227" t="s">
        <v>93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664">
        <f t="shared" si="21"/>
        <v>0</v>
      </c>
      <c r="R71" s="664">
        <f t="shared" si="22"/>
        <v>0</v>
      </c>
      <c r="S71" s="664">
        <f t="shared" si="23"/>
        <v>0</v>
      </c>
      <c r="T71" s="664">
        <f t="shared" si="24"/>
        <v>0</v>
      </c>
      <c r="U71" s="664">
        <f t="shared" si="25"/>
        <v>0</v>
      </c>
      <c r="V71" s="664">
        <f t="shared" si="26"/>
        <v>0</v>
      </c>
      <c r="W71" s="664">
        <f t="shared" si="27"/>
        <v>0</v>
      </c>
      <c r="X71" s="654">
        <f t="shared" si="28"/>
        <v>0</v>
      </c>
    </row>
    <row r="72" spans="1:24">
      <c r="A72" s="210" t="s">
        <v>94</v>
      </c>
      <c r="B72" s="260">
        <v>0</v>
      </c>
      <c r="C72" s="260">
        <v>0</v>
      </c>
      <c r="D72" s="260">
        <v>0</v>
      </c>
      <c r="E72" s="260">
        <v>0</v>
      </c>
      <c r="F72" s="260">
        <v>0</v>
      </c>
      <c r="G72" s="260">
        <v>0</v>
      </c>
      <c r="H72" s="204">
        <f t="shared" si="20"/>
        <v>0</v>
      </c>
      <c r="I72" s="227" t="s">
        <v>94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664">
        <f t="shared" si="21"/>
        <v>0</v>
      </c>
      <c r="R72" s="664">
        <f t="shared" si="22"/>
        <v>0</v>
      </c>
      <c r="S72" s="664">
        <f t="shared" si="23"/>
        <v>0</v>
      </c>
      <c r="T72" s="664">
        <f t="shared" si="24"/>
        <v>0</v>
      </c>
      <c r="U72" s="664">
        <f t="shared" si="25"/>
        <v>0</v>
      </c>
      <c r="V72" s="664">
        <f t="shared" si="26"/>
        <v>0</v>
      </c>
      <c r="W72" s="664">
        <f t="shared" si="27"/>
        <v>0</v>
      </c>
      <c r="X72" s="654">
        <f t="shared" si="28"/>
        <v>0</v>
      </c>
    </row>
    <row r="73" spans="1:24">
      <c r="A73" s="72" t="s">
        <v>95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  <c r="H73" s="73">
        <f t="shared" si="20"/>
        <v>0</v>
      </c>
      <c r="I73" s="227" t="s">
        <v>95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09">
        <v>0</v>
      </c>
      <c r="Q73" s="664">
        <f t="shared" si="21"/>
        <v>0</v>
      </c>
      <c r="R73" s="664">
        <f t="shared" si="22"/>
        <v>0</v>
      </c>
      <c r="S73" s="664">
        <f t="shared" si="23"/>
        <v>0</v>
      </c>
      <c r="T73" s="664">
        <f t="shared" si="24"/>
        <v>0</v>
      </c>
      <c r="U73" s="664">
        <f t="shared" si="25"/>
        <v>0</v>
      </c>
      <c r="V73" s="664">
        <f t="shared" si="26"/>
        <v>0</v>
      </c>
      <c r="W73" s="664">
        <f t="shared" si="27"/>
        <v>0</v>
      </c>
      <c r="X73" s="654">
        <f t="shared" si="28"/>
        <v>0</v>
      </c>
    </row>
    <row r="74" spans="1:24">
      <c r="A74" s="2" t="s">
        <v>96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27" t="s">
        <v>96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09">
        <v>0</v>
      </c>
      <c r="Q74" s="664">
        <f t="shared" si="21"/>
        <v>0</v>
      </c>
      <c r="R74" s="664">
        <f t="shared" si="22"/>
        <v>0</v>
      </c>
      <c r="S74" s="664">
        <f t="shared" si="23"/>
        <v>0</v>
      </c>
      <c r="T74" s="664">
        <f t="shared" si="24"/>
        <v>0</v>
      </c>
      <c r="U74" s="664">
        <f t="shared" si="25"/>
        <v>0</v>
      </c>
      <c r="V74" s="664">
        <f t="shared" si="26"/>
        <v>0</v>
      </c>
      <c r="W74" s="664">
        <f t="shared" si="27"/>
        <v>0</v>
      </c>
      <c r="X74" s="654">
        <f t="shared" si="28"/>
        <v>0</v>
      </c>
    </row>
    <row r="75" spans="1:24" ht="47.25" customHeight="1">
      <c r="A75" s="211" t="s">
        <v>1405</v>
      </c>
      <c r="B75" s="212">
        <f>B76+B79+B80+B81+B82+B83</f>
        <v>68353.043999999994</v>
      </c>
      <c r="C75" s="212">
        <f t="shared" ref="C75:G75" si="29">C76+C79+C80+C81+C82+C83</f>
        <v>67789.884000000005</v>
      </c>
      <c r="D75" s="212">
        <f t="shared" si="29"/>
        <v>68835.125</v>
      </c>
      <c r="E75" s="212">
        <f t="shared" si="29"/>
        <v>68835.125</v>
      </c>
      <c r="F75" s="212">
        <f t="shared" si="29"/>
        <v>68835.125</v>
      </c>
      <c r="G75" s="212">
        <f t="shared" si="29"/>
        <v>68835.125</v>
      </c>
      <c r="H75" s="212">
        <f>SUM(B75:G75)</f>
        <v>411483.42800000001</v>
      </c>
      <c r="I75" s="227" t="s">
        <v>1462</v>
      </c>
      <c r="J75" s="109">
        <v>68353.043999999994</v>
      </c>
      <c r="K75" s="109">
        <v>67789.884000000005</v>
      </c>
      <c r="L75" s="109">
        <v>68835.125</v>
      </c>
      <c r="M75" s="109">
        <v>68835.125</v>
      </c>
      <c r="N75" s="109">
        <v>68835.125</v>
      </c>
      <c r="O75" s="109">
        <v>68835.125</v>
      </c>
      <c r="P75" s="109">
        <v>411483.42800000001</v>
      </c>
      <c r="Q75" s="664">
        <f t="shared" si="21"/>
        <v>0</v>
      </c>
      <c r="R75" s="664">
        <f t="shared" si="22"/>
        <v>0</v>
      </c>
      <c r="S75" s="664">
        <f t="shared" si="23"/>
        <v>0</v>
      </c>
      <c r="T75" s="664">
        <f t="shared" si="24"/>
        <v>0</v>
      </c>
      <c r="U75" s="664">
        <f t="shared" si="25"/>
        <v>0</v>
      </c>
      <c r="V75" s="664">
        <f t="shared" si="26"/>
        <v>0</v>
      </c>
      <c r="W75" s="664">
        <f t="shared" si="27"/>
        <v>0</v>
      </c>
      <c r="X75" s="654">
        <f t="shared" si="28"/>
        <v>0</v>
      </c>
    </row>
    <row r="76" spans="1:24">
      <c r="A76" s="31" t="s">
        <v>89</v>
      </c>
      <c r="B76" s="32">
        <v>68353.043999999994</v>
      </c>
      <c r="C76" s="32">
        <v>67789.884000000005</v>
      </c>
      <c r="D76" s="32">
        <v>68835.125</v>
      </c>
      <c r="E76" s="32">
        <v>68835.125</v>
      </c>
      <c r="F76" s="32">
        <v>68835.125</v>
      </c>
      <c r="G76" s="32">
        <v>68835.125</v>
      </c>
      <c r="H76" s="32">
        <f>SUM(B76:G76)</f>
        <v>411483.42800000001</v>
      </c>
      <c r="I76" s="227" t="s">
        <v>89</v>
      </c>
      <c r="J76" s="109">
        <v>68353.043999999994</v>
      </c>
      <c r="K76" s="109">
        <v>67789.884000000005</v>
      </c>
      <c r="L76" s="109">
        <v>68835.125</v>
      </c>
      <c r="M76" s="109">
        <v>68835.125</v>
      </c>
      <c r="N76" s="109">
        <v>68835.125</v>
      </c>
      <c r="O76" s="109">
        <v>68835.125</v>
      </c>
      <c r="P76" s="109">
        <v>411483.42800000001</v>
      </c>
      <c r="Q76" s="664">
        <f t="shared" si="21"/>
        <v>0</v>
      </c>
      <c r="R76" s="664">
        <f t="shared" si="22"/>
        <v>0</v>
      </c>
      <c r="S76" s="664">
        <f t="shared" si="23"/>
        <v>0</v>
      </c>
      <c r="T76" s="664">
        <f t="shared" si="24"/>
        <v>0</v>
      </c>
      <c r="U76" s="664">
        <f t="shared" si="25"/>
        <v>0</v>
      </c>
      <c r="V76" s="664">
        <f t="shared" si="26"/>
        <v>0</v>
      </c>
      <c r="W76" s="664">
        <f t="shared" si="27"/>
        <v>0</v>
      </c>
      <c r="X76" s="654">
        <f t="shared" si="28"/>
        <v>0</v>
      </c>
    </row>
    <row r="77" spans="1:24">
      <c r="A77" s="33" t="s">
        <v>90</v>
      </c>
      <c r="B77" s="34">
        <v>62884.800000000003</v>
      </c>
      <c r="C77" s="34">
        <v>58299.3</v>
      </c>
      <c r="D77" s="34">
        <v>55068.1</v>
      </c>
      <c r="E77" s="34">
        <v>55068.1</v>
      </c>
      <c r="F77" s="34">
        <v>55068.1</v>
      </c>
      <c r="G77" s="34">
        <v>55068.1</v>
      </c>
      <c r="H77" s="32">
        <f>SUM(B77:G77)</f>
        <v>341456.5</v>
      </c>
      <c r="I77" s="227" t="s">
        <v>90</v>
      </c>
      <c r="J77" s="109">
        <v>62884.800000000003</v>
      </c>
      <c r="K77" s="109">
        <v>58299.3</v>
      </c>
      <c r="L77" s="109">
        <v>55068.1</v>
      </c>
      <c r="M77" s="109">
        <v>55068.1</v>
      </c>
      <c r="N77" s="109">
        <v>55068.1</v>
      </c>
      <c r="O77" s="109">
        <v>55068.1</v>
      </c>
      <c r="P77" s="109">
        <v>341456.5</v>
      </c>
      <c r="Q77" s="664">
        <f t="shared" si="21"/>
        <v>0</v>
      </c>
      <c r="R77" s="664">
        <f t="shared" si="22"/>
        <v>0</v>
      </c>
      <c r="S77" s="664">
        <f t="shared" si="23"/>
        <v>0</v>
      </c>
      <c r="T77" s="664">
        <f t="shared" si="24"/>
        <v>0</v>
      </c>
      <c r="U77" s="664">
        <f t="shared" si="25"/>
        <v>0</v>
      </c>
      <c r="V77" s="664">
        <f t="shared" si="26"/>
        <v>0</v>
      </c>
      <c r="W77" s="664">
        <f t="shared" si="27"/>
        <v>0</v>
      </c>
      <c r="X77" s="654">
        <f t="shared" si="28"/>
        <v>0</v>
      </c>
    </row>
    <row r="78" spans="1:24" ht="31.5">
      <c r="A78" s="33" t="s">
        <v>91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2">
        <f t="shared" ref="H78:H83" si="30">B78+C78+D78</f>
        <v>0</v>
      </c>
      <c r="I78" s="227" t="s">
        <v>91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09">
        <v>0</v>
      </c>
      <c r="Q78" s="664">
        <f t="shared" si="21"/>
        <v>0</v>
      </c>
      <c r="R78" s="664">
        <f t="shared" si="22"/>
        <v>0</v>
      </c>
      <c r="S78" s="664">
        <f t="shared" si="23"/>
        <v>0</v>
      </c>
      <c r="T78" s="664">
        <f t="shared" si="24"/>
        <v>0</v>
      </c>
      <c r="U78" s="664">
        <f t="shared" si="25"/>
        <v>0</v>
      </c>
      <c r="V78" s="664">
        <f t="shared" si="26"/>
        <v>0</v>
      </c>
      <c r="W78" s="664">
        <f t="shared" si="27"/>
        <v>0</v>
      </c>
      <c r="X78" s="654">
        <f t="shared" si="28"/>
        <v>0</v>
      </c>
    </row>
    <row r="79" spans="1:24">
      <c r="A79" s="35" t="s">
        <v>40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2">
        <f t="shared" si="30"/>
        <v>0</v>
      </c>
      <c r="I79" s="227" t="s">
        <v>40</v>
      </c>
      <c r="J79" s="109">
        <v>0</v>
      </c>
      <c r="K79" s="109">
        <v>0</v>
      </c>
      <c r="L79" s="109">
        <v>0</v>
      </c>
      <c r="M79" s="109">
        <v>0</v>
      </c>
      <c r="N79" s="109">
        <v>0</v>
      </c>
      <c r="O79" s="109">
        <v>0</v>
      </c>
      <c r="P79" s="109">
        <v>0</v>
      </c>
      <c r="Q79" s="664">
        <f t="shared" si="21"/>
        <v>0</v>
      </c>
      <c r="R79" s="664">
        <f t="shared" si="22"/>
        <v>0</v>
      </c>
      <c r="S79" s="664">
        <f t="shared" si="23"/>
        <v>0</v>
      </c>
      <c r="T79" s="664">
        <f t="shared" si="24"/>
        <v>0</v>
      </c>
      <c r="U79" s="664">
        <f t="shared" si="25"/>
        <v>0</v>
      </c>
      <c r="V79" s="664">
        <f t="shared" si="26"/>
        <v>0</v>
      </c>
      <c r="W79" s="664">
        <f t="shared" si="27"/>
        <v>0</v>
      </c>
      <c r="X79" s="654">
        <f t="shared" si="28"/>
        <v>0</v>
      </c>
    </row>
    <row r="80" spans="1:24" ht="47.25">
      <c r="A80" s="35" t="s">
        <v>92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2">
        <f t="shared" si="30"/>
        <v>0</v>
      </c>
      <c r="I80" s="227" t="s">
        <v>92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0</v>
      </c>
      <c r="P80" s="109">
        <v>0</v>
      </c>
      <c r="Q80" s="664">
        <f t="shared" si="21"/>
        <v>0</v>
      </c>
      <c r="R80" s="664">
        <f t="shared" si="22"/>
        <v>0</v>
      </c>
      <c r="S80" s="664">
        <f t="shared" si="23"/>
        <v>0</v>
      </c>
      <c r="T80" s="664">
        <f t="shared" si="24"/>
        <v>0</v>
      </c>
      <c r="U80" s="664">
        <f t="shared" si="25"/>
        <v>0</v>
      </c>
      <c r="V80" s="664">
        <f t="shared" si="26"/>
        <v>0</v>
      </c>
      <c r="W80" s="664">
        <f t="shared" si="27"/>
        <v>0</v>
      </c>
      <c r="X80" s="654">
        <f t="shared" si="28"/>
        <v>0</v>
      </c>
    </row>
    <row r="81" spans="1:24" ht="31.5">
      <c r="A81" s="31" t="s">
        <v>93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2">
        <f t="shared" si="30"/>
        <v>0</v>
      </c>
      <c r="I81" s="227" t="s">
        <v>93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09">
        <v>0</v>
      </c>
      <c r="Q81" s="664">
        <f t="shared" si="21"/>
        <v>0</v>
      </c>
      <c r="R81" s="664">
        <f t="shared" si="22"/>
        <v>0</v>
      </c>
      <c r="S81" s="664">
        <f t="shared" si="23"/>
        <v>0</v>
      </c>
      <c r="T81" s="664">
        <f t="shared" si="24"/>
        <v>0</v>
      </c>
      <c r="U81" s="664">
        <f t="shared" si="25"/>
        <v>0</v>
      </c>
      <c r="V81" s="664">
        <f t="shared" si="26"/>
        <v>0</v>
      </c>
      <c r="W81" s="664">
        <f t="shared" si="27"/>
        <v>0</v>
      </c>
      <c r="X81" s="654">
        <f t="shared" si="28"/>
        <v>0</v>
      </c>
    </row>
    <row r="82" spans="1:24">
      <c r="A82" s="31" t="s">
        <v>94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2">
        <f t="shared" si="30"/>
        <v>0</v>
      </c>
      <c r="I82" s="227" t="s">
        <v>94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09">
        <v>0</v>
      </c>
      <c r="Q82" s="664">
        <f t="shared" si="21"/>
        <v>0</v>
      </c>
      <c r="R82" s="664">
        <f t="shared" si="22"/>
        <v>0</v>
      </c>
      <c r="S82" s="664">
        <f t="shared" si="23"/>
        <v>0</v>
      </c>
      <c r="T82" s="664">
        <f t="shared" si="24"/>
        <v>0</v>
      </c>
      <c r="U82" s="664">
        <f t="shared" si="25"/>
        <v>0</v>
      </c>
      <c r="V82" s="664">
        <f t="shared" si="26"/>
        <v>0</v>
      </c>
      <c r="W82" s="664">
        <f t="shared" si="27"/>
        <v>0</v>
      </c>
      <c r="X82" s="654">
        <f t="shared" si="28"/>
        <v>0</v>
      </c>
    </row>
    <row r="83" spans="1:24">
      <c r="A83" s="31" t="s">
        <v>95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2">
        <f t="shared" si="30"/>
        <v>0</v>
      </c>
      <c r="I83" s="227" t="s">
        <v>95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664">
        <f t="shared" si="21"/>
        <v>0</v>
      </c>
      <c r="R83" s="664">
        <f t="shared" si="22"/>
        <v>0</v>
      </c>
      <c r="S83" s="664">
        <f t="shared" si="23"/>
        <v>0</v>
      </c>
      <c r="T83" s="664">
        <f t="shared" si="24"/>
        <v>0</v>
      </c>
      <c r="U83" s="664">
        <f t="shared" si="25"/>
        <v>0</v>
      </c>
      <c r="V83" s="664">
        <f t="shared" si="26"/>
        <v>0</v>
      </c>
      <c r="W83" s="664">
        <f t="shared" si="27"/>
        <v>0</v>
      </c>
      <c r="X83" s="654">
        <f t="shared" si="28"/>
        <v>0</v>
      </c>
    </row>
    <row r="84" spans="1:24">
      <c r="A84" s="2" t="s">
        <v>96</v>
      </c>
      <c r="B84" s="20">
        <v>0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27" t="s">
        <v>96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664">
        <f t="shared" si="21"/>
        <v>0</v>
      </c>
      <c r="R84" s="664">
        <f t="shared" si="22"/>
        <v>0</v>
      </c>
      <c r="S84" s="664">
        <f t="shared" si="23"/>
        <v>0</v>
      </c>
      <c r="T84" s="664">
        <f t="shared" si="24"/>
        <v>0</v>
      </c>
      <c r="U84" s="664">
        <f t="shared" si="25"/>
        <v>0</v>
      </c>
      <c r="V84" s="664">
        <f t="shared" si="26"/>
        <v>0</v>
      </c>
      <c r="W84" s="664">
        <f t="shared" si="27"/>
        <v>0</v>
      </c>
      <c r="X84" s="654">
        <f t="shared" si="28"/>
        <v>0</v>
      </c>
    </row>
    <row r="85" spans="1:24" ht="16.5" customHeight="1">
      <c r="A85" s="211" t="s">
        <v>1406</v>
      </c>
      <c r="B85" s="212">
        <f>B86+B89+B90+B91+B92+B93</f>
        <v>34735.544999999998</v>
      </c>
      <c r="C85" s="212">
        <f t="shared" ref="C85:G85" si="31">C86+C89+C90+C91+C92+C93</f>
        <v>35445.118000000002</v>
      </c>
      <c r="D85" s="212">
        <f t="shared" si="31"/>
        <v>36303.375</v>
      </c>
      <c r="E85" s="212">
        <f t="shared" si="31"/>
        <v>36303.375</v>
      </c>
      <c r="F85" s="212">
        <f t="shared" si="31"/>
        <v>36303.375</v>
      </c>
      <c r="G85" s="212">
        <f t="shared" si="31"/>
        <v>36303.375</v>
      </c>
      <c r="H85" s="212">
        <f>SUM(B85:G85)</f>
        <v>215394.163</v>
      </c>
      <c r="I85" s="227" t="s">
        <v>1463</v>
      </c>
      <c r="J85" s="109">
        <v>34735.544999999998</v>
      </c>
      <c r="K85" s="109">
        <v>35445.118000000002</v>
      </c>
      <c r="L85" s="109">
        <v>36303.375</v>
      </c>
      <c r="M85" s="109">
        <v>36303.375</v>
      </c>
      <c r="N85" s="109">
        <v>36303.375</v>
      </c>
      <c r="O85" s="109">
        <v>36303.375</v>
      </c>
      <c r="P85" s="109">
        <v>215394.163</v>
      </c>
      <c r="Q85" s="664">
        <f t="shared" si="21"/>
        <v>0</v>
      </c>
      <c r="R85" s="664">
        <f t="shared" si="22"/>
        <v>0</v>
      </c>
      <c r="S85" s="664">
        <f t="shared" si="23"/>
        <v>0</v>
      </c>
      <c r="T85" s="664">
        <f t="shared" si="24"/>
        <v>0</v>
      </c>
      <c r="U85" s="664">
        <f t="shared" si="25"/>
        <v>0</v>
      </c>
      <c r="V85" s="664">
        <f t="shared" si="26"/>
        <v>0</v>
      </c>
      <c r="W85" s="664">
        <f t="shared" si="27"/>
        <v>0</v>
      </c>
      <c r="X85" s="654">
        <f t="shared" si="28"/>
        <v>0</v>
      </c>
    </row>
    <row r="86" spans="1:24">
      <c r="A86" s="31" t="s">
        <v>89</v>
      </c>
      <c r="B86" s="34">
        <v>34735.544999999998</v>
      </c>
      <c r="C86" s="34">
        <v>35445.118000000002</v>
      </c>
      <c r="D86" s="34">
        <v>36303.375</v>
      </c>
      <c r="E86" s="34">
        <v>36303.375</v>
      </c>
      <c r="F86" s="34">
        <v>36303.375</v>
      </c>
      <c r="G86" s="34">
        <v>36303.375</v>
      </c>
      <c r="H86" s="32">
        <f>SUM(B86:G86)</f>
        <v>215394.163</v>
      </c>
      <c r="I86" s="227" t="s">
        <v>89</v>
      </c>
      <c r="J86" s="109">
        <v>34735.544999999998</v>
      </c>
      <c r="K86" s="109">
        <v>35445.118000000002</v>
      </c>
      <c r="L86" s="109">
        <v>36303.375</v>
      </c>
      <c r="M86" s="109">
        <v>36303.375</v>
      </c>
      <c r="N86" s="109">
        <v>36303.375</v>
      </c>
      <c r="O86" s="109">
        <v>36303.375</v>
      </c>
      <c r="P86" s="109">
        <v>215394.163</v>
      </c>
      <c r="Q86" s="664">
        <f t="shared" si="21"/>
        <v>0</v>
      </c>
      <c r="R86" s="664">
        <f t="shared" si="22"/>
        <v>0</v>
      </c>
      <c r="S86" s="664">
        <f t="shared" si="23"/>
        <v>0</v>
      </c>
      <c r="T86" s="664">
        <f t="shared" si="24"/>
        <v>0</v>
      </c>
      <c r="U86" s="664">
        <f t="shared" si="25"/>
        <v>0</v>
      </c>
      <c r="V86" s="664">
        <f t="shared" si="26"/>
        <v>0</v>
      </c>
      <c r="W86" s="664">
        <f t="shared" si="27"/>
        <v>0</v>
      </c>
      <c r="X86" s="654">
        <f t="shared" si="28"/>
        <v>0</v>
      </c>
    </row>
    <row r="87" spans="1:24">
      <c r="A87" s="33" t="s">
        <v>90</v>
      </c>
      <c r="B87" s="34">
        <v>31956.7</v>
      </c>
      <c r="C87" s="34">
        <v>30482.799999999999</v>
      </c>
      <c r="D87" s="34">
        <v>29042.7</v>
      </c>
      <c r="E87" s="34">
        <v>29042.7</v>
      </c>
      <c r="F87" s="34">
        <v>29042.7</v>
      </c>
      <c r="G87" s="34">
        <v>29042.7</v>
      </c>
      <c r="H87" s="32">
        <f>SUM(B87:G87)</f>
        <v>178610.30000000002</v>
      </c>
      <c r="I87" s="227" t="s">
        <v>90</v>
      </c>
      <c r="J87" s="109">
        <v>31956.7</v>
      </c>
      <c r="K87" s="109">
        <v>30482.799999999999</v>
      </c>
      <c r="L87" s="109">
        <v>29042.7</v>
      </c>
      <c r="M87" s="109">
        <v>29042.7</v>
      </c>
      <c r="N87" s="109">
        <v>29042.7</v>
      </c>
      <c r="O87" s="109">
        <v>29042.7</v>
      </c>
      <c r="P87" s="109">
        <v>178610.30000000002</v>
      </c>
      <c r="Q87" s="664">
        <f t="shared" si="21"/>
        <v>0</v>
      </c>
      <c r="R87" s="664">
        <f t="shared" si="22"/>
        <v>0</v>
      </c>
      <c r="S87" s="664">
        <f t="shared" si="23"/>
        <v>0</v>
      </c>
      <c r="T87" s="664">
        <f t="shared" si="24"/>
        <v>0</v>
      </c>
      <c r="U87" s="664">
        <f t="shared" si="25"/>
        <v>0</v>
      </c>
      <c r="V87" s="664">
        <f t="shared" si="26"/>
        <v>0</v>
      </c>
      <c r="W87" s="664">
        <f t="shared" si="27"/>
        <v>0</v>
      </c>
      <c r="X87" s="654">
        <f t="shared" si="28"/>
        <v>0</v>
      </c>
    </row>
    <row r="88" spans="1:24" ht="31.5">
      <c r="A88" s="33" t="s">
        <v>91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2">
        <f t="shared" ref="H88:H91" si="32">B88+C88+D88</f>
        <v>0</v>
      </c>
      <c r="I88" s="227" t="s">
        <v>91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09">
        <v>0</v>
      </c>
      <c r="Q88" s="664">
        <f t="shared" si="21"/>
        <v>0</v>
      </c>
      <c r="R88" s="664">
        <f t="shared" si="22"/>
        <v>0</v>
      </c>
      <c r="S88" s="664">
        <f t="shared" si="23"/>
        <v>0</v>
      </c>
      <c r="T88" s="664">
        <f t="shared" si="24"/>
        <v>0</v>
      </c>
      <c r="U88" s="664">
        <f t="shared" si="25"/>
        <v>0</v>
      </c>
      <c r="V88" s="664">
        <f t="shared" si="26"/>
        <v>0</v>
      </c>
      <c r="W88" s="664">
        <f t="shared" si="27"/>
        <v>0</v>
      </c>
      <c r="X88" s="654">
        <f t="shared" si="28"/>
        <v>0</v>
      </c>
    </row>
    <row r="89" spans="1:24">
      <c r="A89" s="35" t="s">
        <v>40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2">
        <f t="shared" si="32"/>
        <v>0</v>
      </c>
      <c r="I89" s="227" t="s">
        <v>40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664">
        <f t="shared" si="21"/>
        <v>0</v>
      </c>
      <c r="R89" s="664">
        <f t="shared" si="22"/>
        <v>0</v>
      </c>
      <c r="S89" s="664">
        <f t="shared" si="23"/>
        <v>0</v>
      </c>
      <c r="T89" s="664">
        <f t="shared" si="24"/>
        <v>0</v>
      </c>
      <c r="U89" s="664">
        <f t="shared" si="25"/>
        <v>0</v>
      </c>
      <c r="V89" s="664">
        <f t="shared" si="26"/>
        <v>0</v>
      </c>
      <c r="W89" s="664">
        <f t="shared" si="27"/>
        <v>0</v>
      </c>
      <c r="X89" s="654">
        <f t="shared" si="28"/>
        <v>0</v>
      </c>
    </row>
    <row r="90" spans="1:24" ht="47.25">
      <c r="A90" s="35" t="s">
        <v>92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2">
        <f t="shared" si="32"/>
        <v>0</v>
      </c>
      <c r="I90" s="227" t="s">
        <v>92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09">
        <v>0</v>
      </c>
      <c r="Q90" s="664">
        <f t="shared" si="21"/>
        <v>0</v>
      </c>
      <c r="R90" s="664">
        <f t="shared" si="22"/>
        <v>0</v>
      </c>
      <c r="S90" s="664">
        <f t="shared" si="23"/>
        <v>0</v>
      </c>
      <c r="T90" s="664">
        <f t="shared" si="24"/>
        <v>0</v>
      </c>
      <c r="U90" s="664">
        <f t="shared" si="25"/>
        <v>0</v>
      </c>
      <c r="V90" s="664">
        <f t="shared" si="26"/>
        <v>0</v>
      </c>
      <c r="W90" s="664">
        <f t="shared" si="27"/>
        <v>0</v>
      </c>
      <c r="X90" s="654">
        <f t="shared" si="28"/>
        <v>0</v>
      </c>
    </row>
    <row r="91" spans="1:24" ht="31.5">
      <c r="A91" s="31" t="s">
        <v>93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2">
        <f t="shared" si="32"/>
        <v>0</v>
      </c>
      <c r="I91" s="227" t="s">
        <v>93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09">
        <v>0</v>
      </c>
      <c r="Q91" s="664">
        <f t="shared" si="21"/>
        <v>0</v>
      </c>
      <c r="R91" s="664">
        <f t="shared" si="22"/>
        <v>0</v>
      </c>
      <c r="S91" s="664">
        <f t="shared" si="23"/>
        <v>0</v>
      </c>
      <c r="T91" s="664">
        <f t="shared" si="24"/>
        <v>0</v>
      </c>
      <c r="U91" s="664">
        <f t="shared" si="25"/>
        <v>0</v>
      </c>
      <c r="V91" s="664">
        <f t="shared" si="26"/>
        <v>0</v>
      </c>
      <c r="W91" s="664">
        <f t="shared" si="27"/>
        <v>0</v>
      </c>
      <c r="X91" s="654">
        <f t="shared" si="28"/>
        <v>0</v>
      </c>
    </row>
    <row r="92" spans="1:24">
      <c r="A92" s="31" t="s">
        <v>94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227" t="s">
        <v>94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09">
        <v>0</v>
      </c>
      <c r="Q92" s="664">
        <f t="shared" si="21"/>
        <v>0</v>
      </c>
      <c r="R92" s="664">
        <f t="shared" si="22"/>
        <v>0</v>
      </c>
      <c r="S92" s="664">
        <f t="shared" si="23"/>
        <v>0</v>
      </c>
      <c r="T92" s="664">
        <f t="shared" si="24"/>
        <v>0</v>
      </c>
      <c r="U92" s="664">
        <f t="shared" si="25"/>
        <v>0</v>
      </c>
      <c r="V92" s="664">
        <f t="shared" si="26"/>
        <v>0</v>
      </c>
      <c r="W92" s="664">
        <f t="shared" si="27"/>
        <v>0</v>
      </c>
      <c r="X92" s="654">
        <f t="shared" si="28"/>
        <v>0</v>
      </c>
    </row>
    <row r="93" spans="1:24">
      <c r="A93" s="31" t="s">
        <v>95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227" t="s">
        <v>95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664">
        <f t="shared" si="21"/>
        <v>0</v>
      </c>
      <c r="R93" s="664">
        <f t="shared" si="22"/>
        <v>0</v>
      </c>
      <c r="S93" s="664">
        <f t="shared" si="23"/>
        <v>0</v>
      </c>
      <c r="T93" s="664">
        <f t="shared" si="24"/>
        <v>0</v>
      </c>
      <c r="U93" s="664">
        <f t="shared" si="25"/>
        <v>0</v>
      </c>
      <c r="V93" s="664">
        <f t="shared" si="26"/>
        <v>0</v>
      </c>
      <c r="W93" s="664">
        <f t="shared" si="27"/>
        <v>0</v>
      </c>
      <c r="X93" s="654">
        <f t="shared" si="28"/>
        <v>0</v>
      </c>
    </row>
    <row r="94" spans="1:24">
      <c r="A94" s="2" t="s">
        <v>96</v>
      </c>
      <c r="B94" s="20">
        <v>0</v>
      </c>
      <c r="C94" s="20"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27" t="s">
        <v>96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09">
        <v>0</v>
      </c>
      <c r="Q94" s="664">
        <f t="shared" si="21"/>
        <v>0</v>
      </c>
      <c r="R94" s="664">
        <f t="shared" si="22"/>
        <v>0</v>
      </c>
      <c r="S94" s="664">
        <f t="shared" si="23"/>
        <v>0</v>
      </c>
      <c r="T94" s="664">
        <f t="shared" si="24"/>
        <v>0</v>
      </c>
      <c r="U94" s="664">
        <f t="shared" si="25"/>
        <v>0</v>
      </c>
      <c r="V94" s="664">
        <f t="shared" si="26"/>
        <v>0</v>
      </c>
      <c r="W94" s="664">
        <f t="shared" si="27"/>
        <v>0</v>
      </c>
      <c r="X94" s="654">
        <f t="shared" si="28"/>
        <v>0</v>
      </c>
    </row>
    <row r="95" spans="1:24" ht="31.5">
      <c r="A95" s="211" t="s">
        <v>1407</v>
      </c>
      <c r="B95" s="212">
        <f>B96</f>
        <v>48425.652999999998</v>
      </c>
      <c r="C95" s="212">
        <f t="shared" ref="C95:G95" si="33">C96</f>
        <v>49232.21</v>
      </c>
      <c r="D95" s="212">
        <f t="shared" si="33"/>
        <v>50186.75</v>
      </c>
      <c r="E95" s="212">
        <f t="shared" si="33"/>
        <v>50186.75</v>
      </c>
      <c r="F95" s="212">
        <f t="shared" si="33"/>
        <v>50186.75</v>
      </c>
      <c r="G95" s="212">
        <f t="shared" si="33"/>
        <v>50186.75</v>
      </c>
      <c r="H95" s="212">
        <f>SUM(B95:G95)</f>
        <v>298404.86300000001</v>
      </c>
      <c r="I95" s="227" t="s">
        <v>1464</v>
      </c>
      <c r="J95" s="109">
        <v>48425.652999999998</v>
      </c>
      <c r="K95" s="109">
        <v>49232.21</v>
      </c>
      <c r="L95" s="109">
        <v>50186.75</v>
      </c>
      <c r="M95" s="109">
        <v>50186.75</v>
      </c>
      <c r="N95" s="109">
        <v>50186.75</v>
      </c>
      <c r="O95" s="109">
        <v>50186.75</v>
      </c>
      <c r="P95" s="109">
        <v>298404.86300000001</v>
      </c>
      <c r="Q95" s="664">
        <f t="shared" si="21"/>
        <v>0</v>
      </c>
      <c r="R95" s="664">
        <f t="shared" si="22"/>
        <v>0</v>
      </c>
      <c r="S95" s="664">
        <f t="shared" si="23"/>
        <v>0</v>
      </c>
      <c r="T95" s="664">
        <f t="shared" si="24"/>
        <v>0</v>
      </c>
      <c r="U95" s="664">
        <f t="shared" si="25"/>
        <v>0</v>
      </c>
      <c r="V95" s="664">
        <f t="shared" si="26"/>
        <v>0</v>
      </c>
      <c r="W95" s="664">
        <f t="shared" si="27"/>
        <v>0</v>
      </c>
      <c r="X95" s="654">
        <f t="shared" si="28"/>
        <v>0</v>
      </c>
    </row>
    <row r="96" spans="1:24">
      <c r="A96" s="13" t="s">
        <v>89</v>
      </c>
      <c r="B96" s="36">
        <v>48425.652999999998</v>
      </c>
      <c r="C96" s="36">
        <v>49232.21</v>
      </c>
      <c r="D96" s="36">
        <v>50186.75</v>
      </c>
      <c r="E96" s="36">
        <v>50186.75</v>
      </c>
      <c r="F96" s="36">
        <v>50186.75</v>
      </c>
      <c r="G96" s="36">
        <v>50186.75</v>
      </c>
      <c r="H96" s="24">
        <f t="shared" ref="H96:H103" si="34">SUM(B96:G96)</f>
        <v>298404.86300000001</v>
      </c>
      <c r="I96" s="227" t="s">
        <v>89</v>
      </c>
      <c r="J96" s="109">
        <v>48425.652999999998</v>
      </c>
      <c r="K96" s="109">
        <v>49232.21</v>
      </c>
      <c r="L96" s="109">
        <v>50186.75</v>
      </c>
      <c r="M96" s="109">
        <v>50186.75</v>
      </c>
      <c r="N96" s="109">
        <v>50186.75</v>
      </c>
      <c r="O96" s="109">
        <v>50186.75</v>
      </c>
      <c r="P96" s="109">
        <v>298404.86300000001</v>
      </c>
      <c r="Q96" s="664">
        <f t="shared" si="21"/>
        <v>0</v>
      </c>
      <c r="R96" s="664">
        <f t="shared" si="22"/>
        <v>0</v>
      </c>
      <c r="S96" s="664">
        <f t="shared" si="23"/>
        <v>0</v>
      </c>
      <c r="T96" s="664">
        <f t="shared" si="24"/>
        <v>0</v>
      </c>
      <c r="U96" s="664">
        <f t="shared" si="25"/>
        <v>0</v>
      </c>
      <c r="V96" s="664">
        <f t="shared" si="26"/>
        <v>0</v>
      </c>
      <c r="W96" s="664">
        <f t="shared" si="27"/>
        <v>0</v>
      </c>
      <c r="X96" s="654">
        <f t="shared" si="28"/>
        <v>0</v>
      </c>
    </row>
    <row r="97" spans="1:24">
      <c r="A97" s="14" t="s">
        <v>90</v>
      </c>
      <c r="B97" s="36">
        <v>44551.6</v>
      </c>
      <c r="C97" s="36">
        <v>42339.7</v>
      </c>
      <c r="D97" s="36">
        <v>40149.4</v>
      </c>
      <c r="E97" s="36">
        <v>40149.4</v>
      </c>
      <c r="F97" s="36">
        <v>40149.4</v>
      </c>
      <c r="G97" s="36">
        <v>40149.4</v>
      </c>
      <c r="H97" s="24">
        <f>SUM(B97:G97)</f>
        <v>247488.89999999997</v>
      </c>
      <c r="I97" s="227" t="s">
        <v>90</v>
      </c>
      <c r="J97" s="109">
        <v>44551.6</v>
      </c>
      <c r="K97" s="109">
        <v>42339.7</v>
      </c>
      <c r="L97" s="109">
        <v>40149.4</v>
      </c>
      <c r="M97" s="109">
        <v>40149.4</v>
      </c>
      <c r="N97" s="109">
        <v>40149.4</v>
      </c>
      <c r="O97" s="109">
        <v>40149.4</v>
      </c>
      <c r="P97" s="109">
        <v>247488.89999999997</v>
      </c>
      <c r="Q97" s="664">
        <f t="shared" si="21"/>
        <v>0</v>
      </c>
      <c r="R97" s="664">
        <f t="shared" si="22"/>
        <v>0</v>
      </c>
      <c r="S97" s="664">
        <f t="shared" si="23"/>
        <v>0</v>
      </c>
      <c r="T97" s="664">
        <f t="shared" si="24"/>
        <v>0</v>
      </c>
      <c r="U97" s="664">
        <f t="shared" si="25"/>
        <v>0</v>
      </c>
      <c r="V97" s="664">
        <f t="shared" si="26"/>
        <v>0</v>
      </c>
      <c r="W97" s="664">
        <f t="shared" si="27"/>
        <v>0</v>
      </c>
      <c r="X97" s="654">
        <f t="shared" si="28"/>
        <v>0</v>
      </c>
    </row>
    <row r="98" spans="1:24" ht="31.5">
      <c r="A98" s="14" t="s">
        <v>91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24">
        <f t="shared" si="34"/>
        <v>0</v>
      </c>
      <c r="I98" s="227" t="s">
        <v>91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09">
        <v>0</v>
      </c>
      <c r="Q98" s="664">
        <f t="shared" si="21"/>
        <v>0</v>
      </c>
      <c r="R98" s="664">
        <f t="shared" si="22"/>
        <v>0</v>
      </c>
      <c r="S98" s="664">
        <f t="shared" si="23"/>
        <v>0</v>
      </c>
      <c r="T98" s="664">
        <f t="shared" si="24"/>
        <v>0</v>
      </c>
      <c r="U98" s="664">
        <f t="shared" si="25"/>
        <v>0</v>
      </c>
      <c r="V98" s="664">
        <f t="shared" si="26"/>
        <v>0</v>
      </c>
      <c r="W98" s="664">
        <f t="shared" si="27"/>
        <v>0</v>
      </c>
      <c r="X98" s="654">
        <f t="shared" si="28"/>
        <v>0</v>
      </c>
    </row>
    <row r="99" spans="1:24">
      <c r="A99" s="14" t="s">
        <v>40</v>
      </c>
      <c r="B99" s="36">
        <v>0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24">
        <f t="shared" si="34"/>
        <v>0</v>
      </c>
      <c r="I99" s="227" t="s">
        <v>40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664">
        <f t="shared" si="21"/>
        <v>0</v>
      </c>
      <c r="R99" s="664">
        <f t="shared" si="22"/>
        <v>0</v>
      </c>
      <c r="S99" s="664">
        <f t="shared" si="23"/>
        <v>0</v>
      </c>
      <c r="T99" s="664">
        <f t="shared" si="24"/>
        <v>0</v>
      </c>
      <c r="U99" s="664">
        <f t="shared" si="25"/>
        <v>0</v>
      </c>
      <c r="V99" s="664">
        <f t="shared" si="26"/>
        <v>0</v>
      </c>
      <c r="W99" s="664">
        <f t="shared" si="27"/>
        <v>0</v>
      </c>
      <c r="X99" s="654">
        <f t="shared" si="28"/>
        <v>0</v>
      </c>
    </row>
    <row r="100" spans="1:24" ht="47.25">
      <c r="A100" s="14" t="s">
        <v>92</v>
      </c>
      <c r="B100" s="36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24">
        <f t="shared" si="34"/>
        <v>0</v>
      </c>
      <c r="I100" s="227" t="s">
        <v>92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09">
        <v>0</v>
      </c>
      <c r="Q100" s="664">
        <f t="shared" si="21"/>
        <v>0</v>
      </c>
      <c r="R100" s="664">
        <f t="shared" si="22"/>
        <v>0</v>
      </c>
      <c r="S100" s="664">
        <f t="shared" si="23"/>
        <v>0</v>
      </c>
      <c r="T100" s="664">
        <f t="shared" si="24"/>
        <v>0</v>
      </c>
      <c r="U100" s="664">
        <f t="shared" si="25"/>
        <v>0</v>
      </c>
      <c r="V100" s="664">
        <f t="shared" si="26"/>
        <v>0</v>
      </c>
      <c r="W100" s="664">
        <f t="shared" si="27"/>
        <v>0</v>
      </c>
      <c r="X100" s="654">
        <f t="shared" si="28"/>
        <v>0</v>
      </c>
    </row>
    <row r="101" spans="1:24" ht="31.5">
      <c r="A101" s="80" t="s">
        <v>93</v>
      </c>
      <c r="B101" s="203">
        <v>0</v>
      </c>
      <c r="C101" s="203">
        <v>0</v>
      </c>
      <c r="D101" s="203">
        <v>0</v>
      </c>
      <c r="E101" s="203">
        <v>0</v>
      </c>
      <c r="F101" s="203">
        <v>0</v>
      </c>
      <c r="G101" s="203">
        <v>0</v>
      </c>
      <c r="H101" s="204">
        <f t="shared" si="34"/>
        <v>0</v>
      </c>
      <c r="I101" s="227" t="s">
        <v>93</v>
      </c>
      <c r="J101" s="109">
        <v>0</v>
      </c>
      <c r="K101" s="109">
        <v>0</v>
      </c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664">
        <f t="shared" si="21"/>
        <v>0</v>
      </c>
      <c r="R101" s="664">
        <f t="shared" si="22"/>
        <v>0</v>
      </c>
      <c r="S101" s="664">
        <f t="shared" si="23"/>
        <v>0</v>
      </c>
      <c r="T101" s="664">
        <f t="shared" si="24"/>
        <v>0</v>
      </c>
      <c r="U101" s="664">
        <f t="shared" si="25"/>
        <v>0</v>
      </c>
      <c r="V101" s="664">
        <f t="shared" si="26"/>
        <v>0</v>
      </c>
      <c r="W101" s="664">
        <f t="shared" si="27"/>
        <v>0</v>
      </c>
      <c r="X101" s="654">
        <f t="shared" si="28"/>
        <v>0</v>
      </c>
    </row>
    <row r="102" spans="1:24">
      <c r="A102" s="80" t="s">
        <v>94</v>
      </c>
      <c r="B102" s="203">
        <v>0</v>
      </c>
      <c r="C102" s="203">
        <v>0</v>
      </c>
      <c r="D102" s="203">
        <v>0</v>
      </c>
      <c r="E102" s="203">
        <v>0</v>
      </c>
      <c r="F102" s="203">
        <v>0</v>
      </c>
      <c r="G102" s="203">
        <v>0</v>
      </c>
      <c r="H102" s="204">
        <f t="shared" si="34"/>
        <v>0</v>
      </c>
      <c r="I102" s="227" t="s">
        <v>94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664">
        <f t="shared" si="21"/>
        <v>0</v>
      </c>
      <c r="R102" s="664">
        <f t="shared" si="22"/>
        <v>0</v>
      </c>
      <c r="S102" s="664">
        <f t="shared" si="23"/>
        <v>0</v>
      </c>
      <c r="T102" s="664">
        <f t="shared" si="24"/>
        <v>0</v>
      </c>
      <c r="U102" s="664">
        <f t="shared" si="25"/>
        <v>0</v>
      </c>
      <c r="V102" s="664">
        <f t="shared" si="26"/>
        <v>0</v>
      </c>
      <c r="W102" s="664">
        <f t="shared" si="27"/>
        <v>0</v>
      </c>
      <c r="X102" s="654">
        <f t="shared" si="28"/>
        <v>0</v>
      </c>
    </row>
    <row r="103" spans="1:24">
      <c r="A103" s="13" t="s">
        <v>95</v>
      </c>
      <c r="B103" s="36">
        <v>0</v>
      </c>
      <c r="C103" s="36">
        <v>0</v>
      </c>
      <c r="D103" s="36">
        <v>0</v>
      </c>
      <c r="E103" s="36">
        <v>0</v>
      </c>
      <c r="F103" s="36">
        <v>0</v>
      </c>
      <c r="G103" s="36">
        <v>0</v>
      </c>
      <c r="H103" s="24">
        <f t="shared" si="34"/>
        <v>0</v>
      </c>
      <c r="I103" s="227" t="s">
        <v>95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09">
        <v>0</v>
      </c>
      <c r="Q103" s="664">
        <f t="shared" si="21"/>
        <v>0</v>
      </c>
      <c r="R103" s="664">
        <f t="shared" si="22"/>
        <v>0</v>
      </c>
      <c r="S103" s="664">
        <f t="shared" si="23"/>
        <v>0</v>
      </c>
      <c r="T103" s="664">
        <f t="shared" si="24"/>
        <v>0</v>
      </c>
      <c r="U103" s="664">
        <f t="shared" si="25"/>
        <v>0</v>
      </c>
      <c r="V103" s="664">
        <f t="shared" si="26"/>
        <v>0</v>
      </c>
      <c r="W103" s="664">
        <f t="shared" si="27"/>
        <v>0</v>
      </c>
      <c r="X103" s="654">
        <f t="shared" si="28"/>
        <v>0</v>
      </c>
    </row>
    <row r="104" spans="1:24">
      <c r="A104" s="2" t="s">
        <v>96</v>
      </c>
      <c r="B104" s="20">
        <v>0</v>
      </c>
      <c r="C104" s="20">
        <v>0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27" t="s">
        <v>96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09">
        <v>0</v>
      </c>
      <c r="Q104" s="664">
        <f t="shared" si="21"/>
        <v>0</v>
      </c>
      <c r="R104" s="664">
        <f t="shared" si="22"/>
        <v>0</v>
      </c>
      <c r="S104" s="664">
        <f t="shared" si="23"/>
        <v>0</v>
      </c>
      <c r="T104" s="664">
        <f t="shared" si="24"/>
        <v>0</v>
      </c>
      <c r="U104" s="664">
        <f t="shared" si="25"/>
        <v>0</v>
      </c>
      <c r="V104" s="664">
        <f t="shared" si="26"/>
        <v>0</v>
      </c>
      <c r="W104" s="664">
        <f t="shared" si="27"/>
        <v>0</v>
      </c>
      <c r="X104" s="654">
        <f t="shared" si="28"/>
        <v>0</v>
      </c>
    </row>
    <row r="105" spans="1:24" ht="42.75" customHeight="1">
      <c r="A105" s="211" t="s">
        <v>1408</v>
      </c>
      <c r="B105" s="212">
        <f>B106+B109+B110+B111+B112+B113</f>
        <v>1323656.22437</v>
      </c>
      <c r="C105" s="212">
        <f>C106+C109+C110+C111+C112+C113</f>
        <v>0</v>
      </c>
      <c r="D105" s="212">
        <f>D106+D109+D110+D111+D112+D113</f>
        <v>0</v>
      </c>
      <c r="E105" s="212">
        <f t="shared" ref="E105:G105" si="35">E106+E109+E110+E111+E112+E113</f>
        <v>0</v>
      </c>
      <c r="F105" s="212">
        <f t="shared" si="35"/>
        <v>0</v>
      </c>
      <c r="G105" s="212">
        <f t="shared" si="35"/>
        <v>0</v>
      </c>
      <c r="H105" s="212">
        <f>SUM(B105:G105)</f>
        <v>1323656.22437</v>
      </c>
      <c r="I105" s="227" t="s">
        <v>1408</v>
      </c>
      <c r="J105" s="109">
        <v>1323656.22437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1323656.22437</v>
      </c>
      <c r="Q105" s="664">
        <f t="shared" si="21"/>
        <v>0</v>
      </c>
      <c r="R105" s="664">
        <f t="shared" si="22"/>
        <v>0</v>
      </c>
      <c r="S105" s="664">
        <f t="shared" si="23"/>
        <v>0</v>
      </c>
      <c r="T105" s="664">
        <f t="shared" si="24"/>
        <v>0</v>
      </c>
      <c r="U105" s="664">
        <f t="shared" si="25"/>
        <v>0</v>
      </c>
      <c r="V105" s="664">
        <f t="shared" si="26"/>
        <v>0</v>
      </c>
      <c r="W105" s="664">
        <f t="shared" si="27"/>
        <v>0</v>
      </c>
      <c r="X105" s="654">
        <f t="shared" si="28"/>
        <v>0</v>
      </c>
    </row>
    <row r="106" spans="1:24">
      <c r="A106" s="207" t="s">
        <v>89</v>
      </c>
      <c r="B106" s="36">
        <v>1323656.22437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f>B106+C106+D106</f>
        <v>1323656.22437</v>
      </c>
      <c r="I106" s="227" t="s">
        <v>89</v>
      </c>
      <c r="J106" s="109">
        <v>1323656.22437</v>
      </c>
      <c r="K106" s="109">
        <v>0</v>
      </c>
      <c r="L106" s="109">
        <v>0</v>
      </c>
      <c r="M106" s="109">
        <v>0</v>
      </c>
      <c r="N106" s="109">
        <v>0</v>
      </c>
      <c r="O106" s="109">
        <v>0</v>
      </c>
      <c r="P106" s="109">
        <v>1323656.22437</v>
      </c>
      <c r="Q106" s="664">
        <f t="shared" si="21"/>
        <v>0</v>
      </c>
      <c r="R106" s="664">
        <f t="shared" si="22"/>
        <v>0</v>
      </c>
      <c r="S106" s="664">
        <f t="shared" si="23"/>
        <v>0</v>
      </c>
      <c r="T106" s="664">
        <f t="shared" si="24"/>
        <v>0</v>
      </c>
      <c r="U106" s="664">
        <f t="shared" si="25"/>
        <v>0</v>
      </c>
      <c r="V106" s="664">
        <f t="shared" si="26"/>
        <v>0</v>
      </c>
      <c r="W106" s="664">
        <f t="shared" si="27"/>
        <v>0</v>
      </c>
      <c r="X106" s="654">
        <f t="shared" si="28"/>
        <v>0</v>
      </c>
    </row>
    <row r="107" spans="1:24">
      <c r="A107" s="208" t="s">
        <v>90</v>
      </c>
      <c r="B107" s="36">
        <v>875287.1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f t="shared" ref="H107:H113" si="36">B107+C107+D107</f>
        <v>875287.1</v>
      </c>
      <c r="I107" s="227" t="s">
        <v>90</v>
      </c>
      <c r="J107" s="109">
        <v>875287.1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09">
        <v>875287.1</v>
      </c>
      <c r="Q107" s="664">
        <f t="shared" si="21"/>
        <v>0</v>
      </c>
      <c r="R107" s="664">
        <f t="shared" si="22"/>
        <v>0</v>
      </c>
      <c r="S107" s="664">
        <f t="shared" si="23"/>
        <v>0</v>
      </c>
      <c r="T107" s="664">
        <f t="shared" si="24"/>
        <v>0</v>
      </c>
      <c r="U107" s="664">
        <f t="shared" si="25"/>
        <v>0</v>
      </c>
      <c r="V107" s="664">
        <f t="shared" si="26"/>
        <v>0</v>
      </c>
      <c r="W107" s="664">
        <f t="shared" si="27"/>
        <v>0</v>
      </c>
      <c r="X107" s="654">
        <f t="shared" si="28"/>
        <v>0</v>
      </c>
    </row>
    <row r="108" spans="1:24" ht="31.5">
      <c r="A108" s="208" t="s">
        <v>91</v>
      </c>
      <c r="B108" s="36">
        <v>0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f t="shared" si="36"/>
        <v>0</v>
      </c>
      <c r="I108" s="227" t="s">
        <v>91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664">
        <f t="shared" si="21"/>
        <v>0</v>
      </c>
      <c r="R108" s="664">
        <f t="shared" si="22"/>
        <v>0</v>
      </c>
      <c r="S108" s="664">
        <f t="shared" si="23"/>
        <v>0</v>
      </c>
      <c r="T108" s="664">
        <f t="shared" si="24"/>
        <v>0</v>
      </c>
      <c r="U108" s="664">
        <f t="shared" si="25"/>
        <v>0</v>
      </c>
      <c r="V108" s="664">
        <f t="shared" si="26"/>
        <v>0</v>
      </c>
      <c r="W108" s="664">
        <f t="shared" si="27"/>
        <v>0</v>
      </c>
      <c r="X108" s="654">
        <f t="shared" si="28"/>
        <v>0</v>
      </c>
    </row>
    <row r="109" spans="1:24">
      <c r="A109" s="209" t="s">
        <v>40</v>
      </c>
      <c r="B109" s="36">
        <v>0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f t="shared" si="36"/>
        <v>0</v>
      </c>
      <c r="I109" s="227" t="s">
        <v>40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664">
        <f t="shared" si="21"/>
        <v>0</v>
      </c>
      <c r="R109" s="664">
        <f t="shared" si="22"/>
        <v>0</v>
      </c>
      <c r="S109" s="664">
        <f t="shared" si="23"/>
        <v>0</v>
      </c>
      <c r="T109" s="664">
        <f t="shared" si="24"/>
        <v>0</v>
      </c>
      <c r="U109" s="664">
        <f t="shared" si="25"/>
        <v>0</v>
      </c>
      <c r="V109" s="664">
        <f t="shared" si="26"/>
        <v>0</v>
      </c>
      <c r="W109" s="664">
        <f t="shared" si="27"/>
        <v>0</v>
      </c>
      <c r="X109" s="654">
        <f t="shared" si="28"/>
        <v>0</v>
      </c>
    </row>
    <row r="110" spans="1:24" ht="47.25">
      <c r="A110" s="209" t="s">
        <v>92</v>
      </c>
      <c r="B110" s="36">
        <v>0</v>
      </c>
      <c r="C110" s="36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f t="shared" si="36"/>
        <v>0</v>
      </c>
      <c r="I110" s="227" t="s">
        <v>92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664">
        <f t="shared" si="21"/>
        <v>0</v>
      </c>
      <c r="R110" s="664">
        <f t="shared" si="22"/>
        <v>0</v>
      </c>
      <c r="S110" s="664">
        <f t="shared" si="23"/>
        <v>0</v>
      </c>
      <c r="T110" s="664">
        <f t="shared" si="24"/>
        <v>0</v>
      </c>
      <c r="U110" s="664">
        <f t="shared" si="25"/>
        <v>0</v>
      </c>
      <c r="V110" s="664">
        <f t="shared" si="26"/>
        <v>0</v>
      </c>
      <c r="W110" s="664">
        <f t="shared" si="27"/>
        <v>0</v>
      </c>
      <c r="X110" s="654">
        <f t="shared" si="28"/>
        <v>0</v>
      </c>
    </row>
    <row r="111" spans="1:24" ht="31.5">
      <c r="A111" s="210" t="s">
        <v>93</v>
      </c>
      <c r="B111" s="203">
        <v>0</v>
      </c>
      <c r="C111" s="203">
        <v>0</v>
      </c>
      <c r="D111" s="203">
        <v>0</v>
      </c>
      <c r="E111" s="203">
        <v>0</v>
      </c>
      <c r="F111" s="203">
        <v>0</v>
      </c>
      <c r="G111" s="203">
        <v>0</v>
      </c>
      <c r="H111" s="203">
        <f t="shared" si="36"/>
        <v>0</v>
      </c>
      <c r="I111" s="227" t="s">
        <v>93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664">
        <f t="shared" si="21"/>
        <v>0</v>
      </c>
      <c r="R111" s="664">
        <f t="shared" si="22"/>
        <v>0</v>
      </c>
      <c r="S111" s="664">
        <f t="shared" si="23"/>
        <v>0</v>
      </c>
      <c r="T111" s="664">
        <f t="shared" si="24"/>
        <v>0</v>
      </c>
      <c r="U111" s="664">
        <f t="shared" si="25"/>
        <v>0</v>
      </c>
      <c r="V111" s="664">
        <f t="shared" si="26"/>
        <v>0</v>
      </c>
      <c r="W111" s="664">
        <f t="shared" si="27"/>
        <v>0</v>
      </c>
      <c r="X111" s="654">
        <f t="shared" si="28"/>
        <v>0</v>
      </c>
    </row>
    <row r="112" spans="1:24">
      <c r="A112" s="207" t="s">
        <v>94</v>
      </c>
      <c r="B112" s="36">
        <v>0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f t="shared" si="36"/>
        <v>0</v>
      </c>
      <c r="I112" s="227" t="s">
        <v>94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664">
        <f t="shared" si="21"/>
        <v>0</v>
      </c>
      <c r="R112" s="664">
        <f t="shared" si="22"/>
        <v>0</v>
      </c>
      <c r="S112" s="664">
        <f t="shared" si="23"/>
        <v>0</v>
      </c>
      <c r="T112" s="664">
        <f t="shared" si="24"/>
        <v>0</v>
      </c>
      <c r="U112" s="664">
        <f t="shared" si="25"/>
        <v>0</v>
      </c>
      <c r="V112" s="664">
        <f t="shared" si="26"/>
        <v>0</v>
      </c>
      <c r="W112" s="664">
        <f t="shared" si="27"/>
        <v>0</v>
      </c>
      <c r="X112" s="654">
        <f t="shared" si="28"/>
        <v>0</v>
      </c>
    </row>
    <row r="113" spans="1:24">
      <c r="A113" s="207" t="s">
        <v>95</v>
      </c>
      <c r="B113" s="36">
        <v>0</v>
      </c>
      <c r="C113" s="36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f t="shared" si="36"/>
        <v>0</v>
      </c>
      <c r="I113" s="227" t="s">
        <v>95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664">
        <f t="shared" si="21"/>
        <v>0</v>
      </c>
      <c r="R113" s="664">
        <f t="shared" si="22"/>
        <v>0</v>
      </c>
      <c r="S113" s="664">
        <f t="shared" si="23"/>
        <v>0</v>
      </c>
      <c r="T113" s="664">
        <f t="shared" si="24"/>
        <v>0</v>
      </c>
      <c r="U113" s="664">
        <f t="shared" si="25"/>
        <v>0</v>
      </c>
      <c r="V113" s="664">
        <f t="shared" si="26"/>
        <v>0</v>
      </c>
      <c r="W113" s="664">
        <f t="shared" si="27"/>
        <v>0</v>
      </c>
      <c r="X113" s="654">
        <f t="shared" si="28"/>
        <v>0</v>
      </c>
    </row>
    <row r="114" spans="1:24">
      <c r="A114" s="2" t="s">
        <v>96</v>
      </c>
      <c r="B114" s="20">
        <v>0</v>
      </c>
      <c r="C114" s="20">
        <v>0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27" t="s">
        <v>96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664">
        <f t="shared" si="21"/>
        <v>0</v>
      </c>
      <c r="R114" s="664">
        <f t="shared" si="22"/>
        <v>0</v>
      </c>
      <c r="S114" s="664">
        <f t="shared" si="23"/>
        <v>0</v>
      </c>
      <c r="T114" s="664">
        <f t="shared" si="24"/>
        <v>0</v>
      </c>
      <c r="U114" s="664">
        <f t="shared" si="25"/>
        <v>0</v>
      </c>
      <c r="V114" s="664">
        <f t="shared" si="26"/>
        <v>0</v>
      </c>
      <c r="W114" s="664">
        <f t="shared" si="27"/>
        <v>0</v>
      </c>
      <c r="X114" s="654">
        <f t="shared" si="28"/>
        <v>0</v>
      </c>
    </row>
    <row r="115" spans="1:24">
      <c r="A115" s="211" t="s">
        <v>1409</v>
      </c>
      <c r="B115" s="212">
        <f>B116+B119+B120+B121+B122+B123</f>
        <v>46128.067999999999</v>
      </c>
      <c r="C115" s="212">
        <f t="shared" ref="C115:H115" si="37">C116+C119+C120+C121+C122+C123</f>
        <v>35067.472999999998</v>
      </c>
      <c r="D115" s="212">
        <f t="shared" si="37"/>
        <v>34371.472999999998</v>
      </c>
      <c r="E115" s="212">
        <f t="shared" si="37"/>
        <v>34371.472999999998</v>
      </c>
      <c r="F115" s="212">
        <f t="shared" si="37"/>
        <v>34371.472999999998</v>
      </c>
      <c r="G115" s="212">
        <f t="shared" si="37"/>
        <v>34371.472999999998</v>
      </c>
      <c r="H115" s="212">
        <f t="shared" si="37"/>
        <v>218681.43299999999</v>
      </c>
      <c r="I115" s="227" t="s">
        <v>1409</v>
      </c>
      <c r="J115" s="109">
        <v>46128.067999999999</v>
      </c>
      <c r="K115" s="109">
        <v>35067.472999999998</v>
      </c>
      <c r="L115" s="109">
        <v>34371.472999999998</v>
      </c>
      <c r="M115" s="109">
        <v>34371.472999999998</v>
      </c>
      <c r="N115" s="109">
        <v>34371.472999999998</v>
      </c>
      <c r="O115" s="109">
        <v>34371.472999999998</v>
      </c>
      <c r="P115" s="109">
        <v>218681.43299999999</v>
      </c>
      <c r="Q115" s="664">
        <f t="shared" si="21"/>
        <v>0</v>
      </c>
      <c r="R115" s="664">
        <f t="shared" si="22"/>
        <v>0</v>
      </c>
      <c r="S115" s="664">
        <f t="shared" si="23"/>
        <v>0</v>
      </c>
      <c r="T115" s="664">
        <f t="shared" si="24"/>
        <v>0</v>
      </c>
      <c r="U115" s="664">
        <f t="shared" si="25"/>
        <v>0</v>
      </c>
      <c r="V115" s="664">
        <f t="shared" si="26"/>
        <v>0</v>
      </c>
      <c r="W115" s="664">
        <f t="shared" si="27"/>
        <v>0</v>
      </c>
      <c r="X115" s="654">
        <f t="shared" si="28"/>
        <v>0</v>
      </c>
    </row>
    <row r="116" spans="1:24">
      <c r="A116" s="13" t="s">
        <v>89</v>
      </c>
      <c r="B116" s="36">
        <f>188725.068-19626-117700-5271</f>
        <v>46128.067999999999</v>
      </c>
      <c r="C116" s="36">
        <f>176674.473-18441-117895-5271</f>
        <v>35067.472999999998</v>
      </c>
      <c r="D116" s="36">
        <f>175588.473-18441-117505-5271</f>
        <v>34371.472999999998</v>
      </c>
      <c r="E116" s="36">
        <f t="shared" ref="E116:G116" si="38">175588.473-18441-117505-5271</f>
        <v>34371.472999999998</v>
      </c>
      <c r="F116" s="36">
        <f t="shared" si="38"/>
        <v>34371.472999999998</v>
      </c>
      <c r="G116" s="36">
        <f t="shared" si="38"/>
        <v>34371.472999999998</v>
      </c>
      <c r="H116" s="36">
        <f>SUM(B116:G116)</f>
        <v>218681.43299999999</v>
      </c>
      <c r="I116" s="227" t="s">
        <v>89</v>
      </c>
      <c r="J116" s="109">
        <v>46128.067999999999</v>
      </c>
      <c r="K116" s="109">
        <v>35067.472999999998</v>
      </c>
      <c r="L116" s="109">
        <v>34371.472999999998</v>
      </c>
      <c r="M116" s="109">
        <v>34371.472999999998</v>
      </c>
      <c r="N116" s="109">
        <v>34371.472999999998</v>
      </c>
      <c r="O116" s="109">
        <v>34371.472999999998</v>
      </c>
      <c r="P116" s="109">
        <v>218681.43299999999</v>
      </c>
      <c r="Q116" s="664">
        <f t="shared" si="21"/>
        <v>0</v>
      </c>
      <c r="R116" s="664">
        <f t="shared" si="22"/>
        <v>0</v>
      </c>
      <c r="S116" s="664">
        <f t="shared" si="23"/>
        <v>0</v>
      </c>
      <c r="T116" s="664">
        <f t="shared" si="24"/>
        <v>0</v>
      </c>
      <c r="U116" s="664">
        <f t="shared" si="25"/>
        <v>0</v>
      </c>
      <c r="V116" s="664">
        <f t="shared" si="26"/>
        <v>0</v>
      </c>
      <c r="W116" s="664">
        <f t="shared" si="27"/>
        <v>0</v>
      </c>
      <c r="X116" s="654">
        <f t="shared" si="28"/>
        <v>0</v>
      </c>
    </row>
    <row r="117" spans="1:24">
      <c r="A117" s="14" t="s">
        <v>90</v>
      </c>
      <c r="B117" s="36">
        <v>0</v>
      </c>
      <c r="C117" s="36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f t="shared" ref="H117:H123" si="39">SUM(B117:G117)</f>
        <v>0</v>
      </c>
      <c r="I117" s="227" t="s">
        <v>90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664">
        <f t="shared" si="21"/>
        <v>0</v>
      </c>
      <c r="R117" s="664">
        <f t="shared" si="22"/>
        <v>0</v>
      </c>
      <c r="S117" s="664">
        <f t="shared" si="23"/>
        <v>0</v>
      </c>
      <c r="T117" s="664">
        <f t="shared" si="24"/>
        <v>0</v>
      </c>
      <c r="U117" s="664">
        <f t="shared" si="25"/>
        <v>0</v>
      </c>
      <c r="V117" s="664">
        <f t="shared" si="26"/>
        <v>0</v>
      </c>
      <c r="W117" s="664">
        <f t="shared" si="27"/>
        <v>0</v>
      </c>
      <c r="X117" s="654">
        <f t="shared" si="28"/>
        <v>0</v>
      </c>
    </row>
    <row r="118" spans="1:24" ht="31.5">
      <c r="A118" s="14" t="s">
        <v>91</v>
      </c>
      <c r="B118" s="36">
        <v>0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f t="shared" si="39"/>
        <v>0</v>
      </c>
      <c r="I118" s="227" t="s">
        <v>91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664">
        <f t="shared" si="21"/>
        <v>0</v>
      </c>
      <c r="R118" s="664">
        <f t="shared" si="22"/>
        <v>0</v>
      </c>
      <c r="S118" s="664">
        <f t="shared" si="23"/>
        <v>0</v>
      </c>
      <c r="T118" s="664">
        <f t="shared" si="24"/>
        <v>0</v>
      </c>
      <c r="U118" s="664">
        <f t="shared" si="25"/>
        <v>0</v>
      </c>
      <c r="V118" s="664">
        <f t="shared" si="26"/>
        <v>0</v>
      </c>
      <c r="W118" s="664">
        <f t="shared" si="27"/>
        <v>0</v>
      </c>
      <c r="X118" s="654">
        <f t="shared" si="28"/>
        <v>0</v>
      </c>
    </row>
    <row r="119" spans="1:24">
      <c r="A119" s="14" t="s">
        <v>40</v>
      </c>
      <c r="B119" s="36">
        <v>0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f t="shared" si="39"/>
        <v>0</v>
      </c>
      <c r="I119" s="227" t="s">
        <v>40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09">
        <v>0</v>
      </c>
      <c r="Q119" s="664">
        <f t="shared" si="21"/>
        <v>0</v>
      </c>
      <c r="R119" s="664">
        <f t="shared" si="22"/>
        <v>0</v>
      </c>
      <c r="S119" s="664">
        <f t="shared" si="23"/>
        <v>0</v>
      </c>
      <c r="T119" s="664">
        <f t="shared" si="24"/>
        <v>0</v>
      </c>
      <c r="U119" s="664">
        <f t="shared" si="25"/>
        <v>0</v>
      </c>
      <c r="V119" s="664">
        <f t="shared" si="26"/>
        <v>0</v>
      </c>
      <c r="W119" s="664">
        <f t="shared" si="27"/>
        <v>0</v>
      </c>
      <c r="X119" s="654">
        <f t="shared" si="28"/>
        <v>0</v>
      </c>
    </row>
    <row r="120" spans="1:24" ht="47.25">
      <c r="A120" s="14" t="s">
        <v>92</v>
      </c>
      <c r="B120" s="36">
        <v>0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f t="shared" si="39"/>
        <v>0</v>
      </c>
      <c r="I120" s="227" t="s">
        <v>92</v>
      </c>
      <c r="J120" s="109">
        <v>0</v>
      </c>
      <c r="K120" s="109">
        <v>0</v>
      </c>
      <c r="L120" s="109">
        <v>0</v>
      </c>
      <c r="M120" s="109">
        <v>0</v>
      </c>
      <c r="N120" s="109">
        <v>0</v>
      </c>
      <c r="O120" s="109">
        <v>0</v>
      </c>
      <c r="P120" s="109">
        <v>0</v>
      </c>
      <c r="Q120" s="664">
        <f t="shared" si="21"/>
        <v>0</v>
      </c>
      <c r="R120" s="664">
        <f t="shared" si="22"/>
        <v>0</v>
      </c>
      <c r="S120" s="664">
        <f t="shared" si="23"/>
        <v>0</v>
      </c>
      <c r="T120" s="664">
        <f t="shared" si="24"/>
        <v>0</v>
      </c>
      <c r="U120" s="664">
        <f t="shared" si="25"/>
        <v>0</v>
      </c>
      <c r="V120" s="664">
        <f t="shared" si="26"/>
        <v>0</v>
      </c>
      <c r="W120" s="664">
        <f t="shared" si="27"/>
        <v>0</v>
      </c>
      <c r="X120" s="654">
        <f t="shared" si="28"/>
        <v>0</v>
      </c>
    </row>
    <row r="121" spans="1:24" ht="31.5">
      <c r="A121" s="80" t="s">
        <v>93</v>
      </c>
      <c r="B121" s="203">
        <v>0</v>
      </c>
      <c r="C121" s="203">
        <v>0</v>
      </c>
      <c r="D121" s="203">
        <v>0</v>
      </c>
      <c r="E121" s="203">
        <v>0</v>
      </c>
      <c r="F121" s="203">
        <v>0</v>
      </c>
      <c r="G121" s="203">
        <v>0</v>
      </c>
      <c r="H121" s="203">
        <f t="shared" si="39"/>
        <v>0</v>
      </c>
      <c r="I121" s="227" t="s">
        <v>93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664">
        <f t="shared" si="21"/>
        <v>0</v>
      </c>
      <c r="R121" s="664">
        <f t="shared" si="22"/>
        <v>0</v>
      </c>
      <c r="S121" s="664">
        <f t="shared" si="23"/>
        <v>0</v>
      </c>
      <c r="T121" s="664">
        <f t="shared" si="24"/>
        <v>0</v>
      </c>
      <c r="U121" s="664">
        <f t="shared" si="25"/>
        <v>0</v>
      </c>
      <c r="V121" s="664">
        <f t="shared" si="26"/>
        <v>0</v>
      </c>
      <c r="W121" s="664">
        <f t="shared" si="27"/>
        <v>0</v>
      </c>
      <c r="X121" s="654">
        <f t="shared" si="28"/>
        <v>0</v>
      </c>
    </row>
    <row r="122" spans="1:24">
      <c r="A122" s="13" t="s">
        <v>94</v>
      </c>
      <c r="B122" s="36">
        <v>0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f t="shared" si="39"/>
        <v>0</v>
      </c>
      <c r="I122" s="227" t="s">
        <v>94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09">
        <v>0</v>
      </c>
      <c r="Q122" s="664">
        <f t="shared" si="21"/>
        <v>0</v>
      </c>
      <c r="R122" s="664">
        <f t="shared" si="22"/>
        <v>0</v>
      </c>
      <c r="S122" s="664">
        <f t="shared" si="23"/>
        <v>0</v>
      </c>
      <c r="T122" s="664">
        <f t="shared" si="24"/>
        <v>0</v>
      </c>
      <c r="U122" s="664">
        <f t="shared" si="25"/>
        <v>0</v>
      </c>
      <c r="V122" s="664">
        <f t="shared" si="26"/>
        <v>0</v>
      </c>
      <c r="W122" s="664">
        <f t="shared" si="27"/>
        <v>0</v>
      </c>
      <c r="X122" s="654">
        <f t="shared" si="28"/>
        <v>0</v>
      </c>
    </row>
    <row r="123" spans="1:24">
      <c r="A123" s="13" t="s">
        <v>95</v>
      </c>
      <c r="B123" s="36">
        <v>0</v>
      </c>
      <c r="C123" s="36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f t="shared" si="39"/>
        <v>0</v>
      </c>
      <c r="I123" s="227" t="s">
        <v>95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664">
        <f t="shared" si="21"/>
        <v>0</v>
      </c>
      <c r="R123" s="664">
        <f t="shared" si="22"/>
        <v>0</v>
      </c>
      <c r="S123" s="664">
        <f t="shared" si="23"/>
        <v>0</v>
      </c>
      <c r="T123" s="664">
        <f t="shared" si="24"/>
        <v>0</v>
      </c>
      <c r="U123" s="664">
        <f t="shared" si="25"/>
        <v>0</v>
      </c>
      <c r="V123" s="664">
        <f t="shared" si="26"/>
        <v>0</v>
      </c>
      <c r="W123" s="664">
        <f t="shared" si="27"/>
        <v>0</v>
      </c>
      <c r="X123" s="654">
        <f t="shared" si="28"/>
        <v>0</v>
      </c>
    </row>
    <row r="124" spans="1:24">
      <c r="A124" s="2" t="s">
        <v>96</v>
      </c>
      <c r="B124" s="20">
        <v>0</v>
      </c>
      <c r="C124" s="20">
        <v>0</v>
      </c>
      <c r="D124" s="20">
        <v>0</v>
      </c>
      <c r="E124" s="20">
        <v>0</v>
      </c>
      <c r="F124" s="20">
        <v>0</v>
      </c>
      <c r="G124" s="20">
        <v>0</v>
      </c>
      <c r="H124" s="20">
        <v>0</v>
      </c>
      <c r="I124" s="227" t="s">
        <v>96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09">
        <v>0</v>
      </c>
      <c r="Q124" s="664">
        <f t="shared" si="21"/>
        <v>0</v>
      </c>
      <c r="R124" s="664">
        <f t="shared" si="22"/>
        <v>0</v>
      </c>
      <c r="S124" s="664">
        <f t="shared" si="23"/>
        <v>0</v>
      </c>
      <c r="T124" s="664">
        <f t="shared" si="24"/>
        <v>0</v>
      </c>
      <c r="U124" s="664">
        <f t="shared" si="25"/>
        <v>0</v>
      </c>
      <c r="V124" s="664">
        <f t="shared" si="26"/>
        <v>0</v>
      </c>
      <c r="W124" s="664">
        <f t="shared" si="27"/>
        <v>0</v>
      </c>
      <c r="X124" s="654">
        <f t="shared" si="28"/>
        <v>0</v>
      </c>
    </row>
    <row r="125" spans="1:24" ht="31.5">
      <c r="A125" s="211" t="s">
        <v>1410</v>
      </c>
      <c r="B125" s="212">
        <f>B126+B129+B130+B131+B132+B133</f>
        <v>28520.87</v>
      </c>
      <c r="C125" s="212">
        <f t="shared" ref="C125:H125" si="40">C126+C129+C130+C131+C132+C133</f>
        <v>5654.07</v>
      </c>
      <c r="D125" s="212">
        <f t="shared" si="40"/>
        <v>0</v>
      </c>
      <c r="E125" s="212">
        <f t="shared" si="40"/>
        <v>0</v>
      </c>
      <c r="F125" s="212">
        <f t="shared" si="40"/>
        <v>0</v>
      </c>
      <c r="G125" s="212">
        <f t="shared" si="40"/>
        <v>0</v>
      </c>
      <c r="H125" s="212">
        <f t="shared" si="40"/>
        <v>34174.94</v>
      </c>
      <c r="I125" s="227" t="s">
        <v>1410</v>
      </c>
      <c r="J125" s="109">
        <v>28520.87</v>
      </c>
      <c r="K125" s="109">
        <v>5654.07</v>
      </c>
      <c r="L125" s="109">
        <v>0</v>
      </c>
      <c r="M125" s="109">
        <v>0</v>
      </c>
      <c r="N125" s="109">
        <v>0</v>
      </c>
      <c r="O125" s="109">
        <v>0</v>
      </c>
      <c r="P125" s="109">
        <v>34174.94</v>
      </c>
      <c r="Q125" s="664">
        <f t="shared" si="21"/>
        <v>0</v>
      </c>
      <c r="R125" s="664">
        <f t="shared" si="22"/>
        <v>0</v>
      </c>
      <c r="S125" s="664">
        <f t="shared" si="23"/>
        <v>0</v>
      </c>
      <c r="T125" s="664">
        <f t="shared" si="24"/>
        <v>0</v>
      </c>
      <c r="U125" s="664">
        <f t="shared" si="25"/>
        <v>0</v>
      </c>
      <c r="V125" s="664">
        <f t="shared" si="26"/>
        <v>0</v>
      </c>
      <c r="W125" s="664">
        <f t="shared" si="27"/>
        <v>0</v>
      </c>
      <c r="X125" s="654">
        <f t="shared" si="28"/>
        <v>0</v>
      </c>
    </row>
    <row r="126" spans="1:24">
      <c r="A126" s="13" t="s">
        <v>89</v>
      </c>
      <c r="B126" s="36">
        <v>28520.87</v>
      </c>
      <c r="C126" s="36">
        <v>5654.07</v>
      </c>
      <c r="D126" s="36">
        <v>0</v>
      </c>
      <c r="E126" s="36">
        <v>0</v>
      </c>
      <c r="F126" s="36">
        <v>0</v>
      </c>
      <c r="G126" s="36">
        <v>0</v>
      </c>
      <c r="H126" s="36">
        <f>SUM(B126:G126)</f>
        <v>34174.94</v>
      </c>
      <c r="I126" s="227" t="s">
        <v>89</v>
      </c>
      <c r="J126" s="109">
        <v>28520.87</v>
      </c>
      <c r="K126" s="109">
        <v>5654.07</v>
      </c>
      <c r="L126" s="109">
        <v>0</v>
      </c>
      <c r="M126" s="109">
        <v>0</v>
      </c>
      <c r="N126" s="109">
        <v>0</v>
      </c>
      <c r="O126" s="109">
        <v>0</v>
      </c>
      <c r="P126" s="109">
        <v>34174.94</v>
      </c>
      <c r="Q126" s="664">
        <f t="shared" si="21"/>
        <v>0</v>
      </c>
      <c r="R126" s="664">
        <f t="shared" si="22"/>
        <v>0</v>
      </c>
      <c r="S126" s="664">
        <f t="shared" si="23"/>
        <v>0</v>
      </c>
      <c r="T126" s="664">
        <f t="shared" si="24"/>
        <v>0</v>
      </c>
      <c r="U126" s="664">
        <f t="shared" si="25"/>
        <v>0</v>
      </c>
      <c r="V126" s="664">
        <f t="shared" si="26"/>
        <v>0</v>
      </c>
      <c r="W126" s="664">
        <f t="shared" si="27"/>
        <v>0</v>
      </c>
      <c r="X126" s="654">
        <f t="shared" si="28"/>
        <v>0</v>
      </c>
    </row>
    <row r="127" spans="1:24">
      <c r="A127" s="14" t="s">
        <v>90</v>
      </c>
      <c r="B127" s="36">
        <v>26239.200000000001</v>
      </c>
      <c r="C127" s="36">
        <v>4862.5</v>
      </c>
      <c r="D127" s="36">
        <v>0</v>
      </c>
      <c r="E127" s="36">
        <v>0</v>
      </c>
      <c r="F127" s="36">
        <v>0</v>
      </c>
      <c r="G127" s="36">
        <v>0</v>
      </c>
      <c r="H127" s="36">
        <f t="shared" ref="H127:H133" si="41">SUM(B127:G127)</f>
        <v>31101.7</v>
      </c>
      <c r="I127" s="227" t="s">
        <v>90</v>
      </c>
      <c r="J127" s="109">
        <v>26239.200000000001</v>
      </c>
      <c r="K127" s="109">
        <v>4862.5</v>
      </c>
      <c r="L127" s="109">
        <v>0</v>
      </c>
      <c r="M127" s="109">
        <v>0</v>
      </c>
      <c r="N127" s="109">
        <v>0</v>
      </c>
      <c r="O127" s="109">
        <v>0</v>
      </c>
      <c r="P127" s="109">
        <v>31101.7</v>
      </c>
      <c r="Q127" s="664">
        <f t="shared" si="21"/>
        <v>0</v>
      </c>
      <c r="R127" s="664">
        <f t="shared" si="22"/>
        <v>0</v>
      </c>
      <c r="S127" s="664">
        <f t="shared" si="23"/>
        <v>0</v>
      </c>
      <c r="T127" s="664">
        <f t="shared" si="24"/>
        <v>0</v>
      </c>
      <c r="U127" s="664">
        <f t="shared" si="25"/>
        <v>0</v>
      </c>
      <c r="V127" s="664">
        <f t="shared" si="26"/>
        <v>0</v>
      </c>
      <c r="W127" s="664">
        <f t="shared" si="27"/>
        <v>0</v>
      </c>
      <c r="X127" s="654">
        <f t="shared" si="28"/>
        <v>0</v>
      </c>
    </row>
    <row r="128" spans="1:24" ht="31.5">
      <c r="A128" s="14" t="s">
        <v>91</v>
      </c>
      <c r="B128" s="36">
        <v>0</v>
      </c>
      <c r="C128" s="36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f t="shared" si="41"/>
        <v>0</v>
      </c>
      <c r="I128" s="227" t="s">
        <v>91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09">
        <v>0</v>
      </c>
      <c r="Q128" s="664">
        <f t="shared" si="21"/>
        <v>0</v>
      </c>
      <c r="R128" s="664">
        <f t="shared" si="22"/>
        <v>0</v>
      </c>
      <c r="S128" s="664">
        <f t="shared" si="23"/>
        <v>0</v>
      </c>
      <c r="T128" s="664">
        <f t="shared" si="24"/>
        <v>0</v>
      </c>
      <c r="U128" s="664">
        <f t="shared" si="25"/>
        <v>0</v>
      </c>
      <c r="V128" s="664">
        <f t="shared" si="26"/>
        <v>0</v>
      </c>
      <c r="W128" s="664">
        <f t="shared" si="27"/>
        <v>0</v>
      </c>
      <c r="X128" s="654">
        <f t="shared" si="28"/>
        <v>0</v>
      </c>
    </row>
    <row r="129" spans="1:24">
      <c r="A129" s="14" t="s">
        <v>40</v>
      </c>
      <c r="B129" s="36">
        <v>0</v>
      </c>
      <c r="C129" s="36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f t="shared" si="41"/>
        <v>0</v>
      </c>
      <c r="I129" s="227" t="s">
        <v>40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09">
        <v>0</v>
      </c>
      <c r="Q129" s="664">
        <f t="shared" si="21"/>
        <v>0</v>
      </c>
      <c r="R129" s="664">
        <f t="shared" si="22"/>
        <v>0</v>
      </c>
      <c r="S129" s="664">
        <f t="shared" si="23"/>
        <v>0</v>
      </c>
      <c r="T129" s="664">
        <f t="shared" si="24"/>
        <v>0</v>
      </c>
      <c r="U129" s="664">
        <f t="shared" si="25"/>
        <v>0</v>
      </c>
      <c r="V129" s="664">
        <f t="shared" si="26"/>
        <v>0</v>
      </c>
      <c r="W129" s="664">
        <f t="shared" si="27"/>
        <v>0</v>
      </c>
      <c r="X129" s="654">
        <f t="shared" si="28"/>
        <v>0</v>
      </c>
    </row>
    <row r="130" spans="1:24" ht="47.25">
      <c r="A130" s="14" t="s">
        <v>92</v>
      </c>
      <c r="B130" s="36">
        <v>0</v>
      </c>
      <c r="C130" s="36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f t="shared" si="41"/>
        <v>0</v>
      </c>
      <c r="I130" s="227" t="s">
        <v>92</v>
      </c>
      <c r="J130" s="109">
        <v>0</v>
      </c>
      <c r="K130" s="109">
        <v>0</v>
      </c>
      <c r="L130" s="109">
        <v>0</v>
      </c>
      <c r="M130" s="109">
        <v>0</v>
      </c>
      <c r="N130" s="109">
        <v>0</v>
      </c>
      <c r="O130" s="109">
        <v>0</v>
      </c>
      <c r="P130" s="109">
        <v>0</v>
      </c>
      <c r="Q130" s="664">
        <f t="shared" si="21"/>
        <v>0</v>
      </c>
      <c r="R130" s="664">
        <f t="shared" si="22"/>
        <v>0</v>
      </c>
      <c r="S130" s="664">
        <f t="shared" si="23"/>
        <v>0</v>
      </c>
      <c r="T130" s="664">
        <f t="shared" si="24"/>
        <v>0</v>
      </c>
      <c r="U130" s="664">
        <f t="shared" si="25"/>
        <v>0</v>
      </c>
      <c r="V130" s="664">
        <f t="shared" si="26"/>
        <v>0</v>
      </c>
      <c r="W130" s="664">
        <f t="shared" si="27"/>
        <v>0</v>
      </c>
      <c r="X130" s="654">
        <f t="shared" si="28"/>
        <v>0</v>
      </c>
    </row>
    <row r="131" spans="1:24" ht="31.5">
      <c r="A131" s="80" t="s">
        <v>93</v>
      </c>
      <c r="B131" s="203">
        <v>0</v>
      </c>
      <c r="C131" s="203">
        <v>0</v>
      </c>
      <c r="D131" s="203">
        <v>0</v>
      </c>
      <c r="E131" s="203">
        <v>0</v>
      </c>
      <c r="F131" s="203">
        <v>0</v>
      </c>
      <c r="G131" s="203">
        <v>0</v>
      </c>
      <c r="H131" s="203">
        <f t="shared" si="41"/>
        <v>0</v>
      </c>
      <c r="I131" s="227" t="s">
        <v>93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09">
        <v>0</v>
      </c>
      <c r="Q131" s="664">
        <f t="shared" si="21"/>
        <v>0</v>
      </c>
      <c r="R131" s="664">
        <f t="shared" si="22"/>
        <v>0</v>
      </c>
      <c r="S131" s="664">
        <f t="shared" si="23"/>
        <v>0</v>
      </c>
      <c r="T131" s="664">
        <f t="shared" si="24"/>
        <v>0</v>
      </c>
      <c r="U131" s="664">
        <f t="shared" si="25"/>
        <v>0</v>
      </c>
      <c r="V131" s="664">
        <f t="shared" si="26"/>
        <v>0</v>
      </c>
      <c r="W131" s="664">
        <f t="shared" si="27"/>
        <v>0</v>
      </c>
      <c r="X131" s="654">
        <f t="shared" si="28"/>
        <v>0</v>
      </c>
    </row>
    <row r="132" spans="1:24">
      <c r="A132" s="13" t="s">
        <v>94</v>
      </c>
      <c r="B132" s="36">
        <v>0</v>
      </c>
      <c r="C132" s="36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f t="shared" si="41"/>
        <v>0</v>
      </c>
      <c r="I132" s="227" t="s">
        <v>94</v>
      </c>
      <c r="J132" s="109">
        <v>0</v>
      </c>
      <c r="K132" s="109">
        <v>0</v>
      </c>
      <c r="L132" s="109">
        <v>0</v>
      </c>
      <c r="M132" s="109">
        <v>0</v>
      </c>
      <c r="N132" s="109">
        <v>0</v>
      </c>
      <c r="O132" s="109">
        <v>0</v>
      </c>
      <c r="P132" s="109">
        <v>0</v>
      </c>
      <c r="Q132" s="664">
        <f t="shared" si="21"/>
        <v>0</v>
      </c>
      <c r="R132" s="664">
        <f t="shared" si="22"/>
        <v>0</v>
      </c>
      <c r="S132" s="664">
        <f t="shared" si="23"/>
        <v>0</v>
      </c>
      <c r="T132" s="664">
        <f t="shared" si="24"/>
        <v>0</v>
      </c>
      <c r="U132" s="664">
        <f t="shared" si="25"/>
        <v>0</v>
      </c>
      <c r="V132" s="664">
        <f t="shared" si="26"/>
        <v>0</v>
      </c>
      <c r="W132" s="664">
        <f t="shared" si="27"/>
        <v>0</v>
      </c>
      <c r="X132" s="654">
        <f t="shared" si="28"/>
        <v>0</v>
      </c>
    </row>
    <row r="133" spans="1:24">
      <c r="A133" s="13" t="s">
        <v>95</v>
      </c>
      <c r="B133" s="36">
        <v>0</v>
      </c>
      <c r="C133" s="36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f t="shared" si="41"/>
        <v>0</v>
      </c>
      <c r="I133" s="227" t="s">
        <v>95</v>
      </c>
      <c r="J133" s="109">
        <v>0</v>
      </c>
      <c r="K133" s="109">
        <v>0</v>
      </c>
      <c r="L133" s="109">
        <v>0</v>
      </c>
      <c r="M133" s="109">
        <v>0</v>
      </c>
      <c r="N133" s="109">
        <v>0</v>
      </c>
      <c r="O133" s="109">
        <v>0</v>
      </c>
      <c r="P133" s="109">
        <v>0</v>
      </c>
      <c r="Q133" s="664">
        <f t="shared" ref="Q133:Q196" si="42">B133-J133</f>
        <v>0</v>
      </c>
      <c r="R133" s="664">
        <f t="shared" ref="R133:R196" si="43">C133-K133</f>
        <v>0</v>
      </c>
      <c r="S133" s="664">
        <f t="shared" ref="S133:S196" si="44">D133-L133</f>
        <v>0</v>
      </c>
      <c r="T133" s="664">
        <f t="shared" ref="T133:T196" si="45">E133-M133</f>
        <v>0</v>
      </c>
      <c r="U133" s="664">
        <f t="shared" ref="U133:U196" si="46">F133-N133</f>
        <v>0</v>
      </c>
      <c r="V133" s="664">
        <f t="shared" ref="V133:V196" si="47">G133-O133</f>
        <v>0</v>
      </c>
      <c r="W133" s="664">
        <f t="shared" ref="W133:W196" si="48">H133-P133</f>
        <v>0</v>
      </c>
      <c r="X133" s="654">
        <f t="shared" si="28"/>
        <v>0</v>
      </c>
    </row>
    <row r="134" spans="1:24">
      <c r="A134" s="2" t="s">
        <v>96</v>
      </c>
      <c r="B134" s="20">
        <v>0</v>
      </c>
      <c r="C134" s="20">
        <v>0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27" t="s">
        <v>96</v>
      </c>
      <c r="J134" s="109">
        <v>0</v>
      </c>
      <c r="K134" s="109">
        <v>0</v>
      </c>
      <c r="L134" s="109">
        <v>0</v>
      </c>
      <c r="M134" s="109">
        <v>0</v>
      </c>
      <c r="N134" s="109">
        <v>0</v>
      </c>
      <c r="O134" s="109">
        <v>0</v>
      </c>
      <c r="P134" s="109">
        <v>0</v>
      </c>
      <c r="Q134" s="664">
        <f t="shared" si="42"/>
        <v>0</v>
      </c>
      <c r="R134" s="664">
        <f t="shared" si="43"/>
        <v>0</v>
      </c>
      <c r="S134" s="664">
        <f t="shared" si="44"/>
        <v>0</v>
      </c>
      <c r="T134" s="664">
        <f t="shared" si="45"/>
        <v>0</v>
      </c>
      <c r="U134" s="664">
        <f t="shared" si="46"/>
        <v>0</v>
      </c>
      <c r="V134" s="664">
        <f t="shared" si="47"/>
        <v>0</v>
      </c>
      <c r="W134" s="664">
        <f t="shared" si="48"/>
        <v>0</v>
      </c>
      <c r="X134" s="654">
        <f t="shared" ref="X134:X197" si="49">Q134+R134+S134+T134+U134+V134-W134</f>
        <v>0</v>
      </c>
    </row>
    <row r="135" spans="1:24">
      <c r="A135" s="211" t="s">
        <v>1411</v>
      </c>
      <c r="B135" s="212">
        <f>B136+B139+B140+B141+B142+B143</f>
        <v>0</v>
      </c>
      <c r="C135" s="212">
        <f t="shared" ref="C135:H135" si="50">C136+C139+C140+C141+C142+C143</f>
        <v>169379.07</v>
      </c>
      <c r="D135" s="212">
        <f t="shared" si="50"/>
        <v>0</v>
      </c>
      <c r="E135" s="212">
        <f t="shared" si="50"/>
        <v>0</v>
      </c>
      <c r="F135" s="212">
        <f t="shared" si="50"/>
        <v>0</v>
      </c>
      <c r="G135" s="212">
        <f t="shared" si="50"/>
        <v>0</v>
      </c>
      <c r="H135" s="212">
        <f t="shared" si="50"/>
        <v>169379.07</v>
      </c>
      <c r="I135" s="227" t="s">
        <v>1411</v>
      </c>
      <c r="J135" s="109">
        <v>0</v>
      </c>
      <c r="K135" s="109">
        <v>169379.07</v>
      </c>
      <c r="L135" s="109">
        <v>0</v>
      </c>
      <c r="M135" s="109">
        <v>0</v>
      </c>
      <c r="N135" s="109">
        <v>0</v>
      </c>
      <c r="O135" s="109">
        <v>0</v>
      </c>
      <c r="P135" s="109">
        <v>169379.07</v>
      </c>
      <c r="Q135" s="664">
        <f t="shared" si="42"/>
        <v>0</v>
      </c>
      <c r="R135" s="664">
        <f t="shared" si="43"/>
        <v>0</v>
      </c>
      <c r="S135" s="664">
        <f t="shared" si="44"/>
        <v>0</v>
      </c>
      <c r="T135" s="664">
        <f t="shared" si="45"/>
        <v>0</v>
      </c>
      <c r="U135" s="664">
        <f t="shared" si="46"/>
        <v>0</v>
      </c>
      <c r="V135" s="664">
        <f t="shared" si="47"/>
        <v>0</v>
      </c>
      <c r="W135" s="664">
        <f t="shared" si="48"/>
        <v>0</v>
      </c>
      <c r="X135" s="654">
        <f t="shared" si="49"/>
        <v>0</v>
      </c>
    </row>
    <row r="136" spans="1:24">
      <c r="A136" s="13" t="s">
        <v>89</v>
      </c>
      <c r="B136" s="36">
        <v>0</v>
      </c>
      <c r="C136" s="36">
        <v>169379.07</v>
      </c>
      <c r="D136" s="36">
        <v>0</v>
      </c>
      <c r="E136" s="36">
        <v>0</v>
      </c>
      <c r="F136" s="36">
        <v>0</v>
      </c>
      <c r="G136" s="36">
        <v>0</v>
      </c>
      <c r="H136" s="36">
        <f>SUM(B136:G136)</f>
        <v>169379.07</v>
      </c>
      <c r="I136" s="227" t="s">
        <v>89</v>
      </c>
      <c r="J136" s="109">
        <v>0</v>
      </c>
      <c r="K136" s="109">
        <v>169379.07</v>
      </c>
      <c r="L136" s="109">
        <v>0</v>
      </c>
      <c r="M136" s="109">
        <v>0</v>
      </c>
      <c r="N136" s="109">
        <v>0</v>
      </c>
      <c r="O136" s="109">
        <v>0</v>
      </c>
      <c r="P136" s="109">
        <v>169379.07</v>
      </c>
      <c r="Q136" s="664">
        <f t="shared" si="42"/>
        <v>0</v>
      </c>
      <c r="R136" s="664">
        <f t="shared" si="43"/>
        <v>0</v>
      </c>
      <c r="S136" s="664">
        <f t="shared" si="44"/>
        <v>0</v>
      </c>
      <c r="T136" s="664">
        <f t="shared" si="45"/>
        <v>0</v>
      </c>
      <c r="U136" s="664">
        <f t="shared" si="46"/>
        <v>0</v>
      </c>
      <c r="V136" s="664">
        <f t="shared" si="47"/>
        <v>0</v>
      </c>
      <c r="W136" s="664">
        <f t="shared" si="48"/>
        <v>0</v>
      </c>
      <c r="X136" s="654">
        <f t="shared" si="49"/>
        <v>0</v>
      </c>
    </row>
    <row r="137" spans="1:24">
      <c r="A137" s="14" t="s">
        <v>90</v>
      </c>
      <c r="B137" s="36">
        <v>0</v>
      </c>
      <c r="C137" s="36">
        <v>145666</v>
      </c>
      <c r="D137" s="36">
        <v>0</v>
      </c>
      <c r="E137" s="36">
        <v>0</v>
      </c>
      <c r="F137" s="36">
        <v>0</v>
      </c>
      <c r="G137" s="36">
        <v>0</v>
      </c>
      <c r="H137" s="36">
        <f t="shared" ref="H137:H143" si="51">SUM(B137:G137)</f>
        <v>145666</v>
      </c>
      <c r="I137" s="227" t="s">
        <v>90</v>
      </c>
      <c r="J137" s="109">
        <v>0</v>
      </c>
      <c r="K137" s="109">
        <v>145666</v>
      </c>
      <c r="L137" s="109">
        <v>0</v>
      </c>
      <c r="M137" s="109">
        <v>0</v>
      </c>
      <c r="N137" s="109">
        <v>0</v>
      </c>
      <c r="O137" s="109">
        <v>0</v>
      </c>
      <c r="P137" s="109">
        <v>145666</v>
      </c>
      <c r="Q137" s="664">
        <f t="shared" si="42"/>
        <v>0</v>
      </c>
      <c r="R137" s="664">
        <f t="shared" si="43"/>
        <v>0</v>
      </c>
      <c r="S137" s="664">
        <f t="shared" si="44"/>
        <v>0</v>
      </c>
      <c r="T137" s="664">
        <f t="shared" si="45"/>
        <v>0</v>
      </c>
      <c r="U137" s="664">
        <f t="shared" si="46"/>
        <v>0</v>
      </c>
      <c r="V137" s="664">
        <f t="shared" si="47"/>
        <v>0</v>
      </c>
      <c r="W137" s="664">
        <f t="shared" si="48"/>
        <v>0</v>
      </c>
      <c r="X137" s="654">
        <f t="shared" si="49"/>
        <v>0</v>
      </c>
    </row>
    <row r="138" spans="1:24" ht="31.5">
      <c r="A138" s="14" t="s">
        <v>91</v>
      </c>
      <c r="B138" s="36">
        <v>0</v>
      </c>
      <c r="C138" s="36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f t="shared" si="51"/>
        <v>0</v>
      </c>
      <c r="I138" s="227" t="s">
        <v>91</v>
      </c>
      <c r="J138" s="109">
        <v>0</v>
      </c>
      <c r="K138" s="109">
        <v>0</v>
      </c>
      <c r="L138" s="109">
        <v>0</v>
      </c>
      <c r="M138" s="109">
        <v>0</v>
      </c>
      <c r="N138" s="109">
        <v>0</v>
      </c>
      <c r="O138" s="109">
        <v>0</v>
      </c>
      <c r="P138" s="109">
        <v>0</v>
      </c>
      <c r="Q138" s="664">
        <f t="shared" si="42"/>
        <v>0</v>
      </c>
      <c r="R138" s="664">
        <f t="shared" si="43"/>
        <v>0</v>
      </c>
      <c r="S138" s="664">
        <f t="shared" si="44"/>
        <v>0</v>
      </c>
      <c r="T138" s="664">
        <f t="shared" si="45"/>
        <v>0</v>
      </c>
      <c r="U138" s="664">
        <f t="shared" si="46"/>
        <v>0</v>
      </c>
      <c r="V138" s="664">
        <f t="shared" si="47"/>
        <v>0</v>
      </c>
      <c r="W138" s="664">
        <f t="shared" si="48"/>
        <v>0</v>
      </c>
      <c r="X138" s="654">
        <f t="shared" si="49"/>
        <v>0</v>
      </c>
    </row>
    <row r="139" spans="1:24">
      <c r="A139" s="14" t="s">
        <v>40</v>
      </c>
      <c r="B139" s="36">
        <v>0</v>
      </c>
      <c r="C139" s="36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f t="shared" si="51"/>
        <v>0</v>
      </c>
      <c r="I139" s="227" t="s">
        <v>40</v>
      </c>
      <c r="J139" s="109">
        <v>0</v>
      </c>
      <c r="K139" s="109">
        <v>0</v>
      </c>
      <c r="L139" s="109">
        <v>0</v>
      </c>
      <c r="M139" s="109">
        <v>0</v>
      </c>
      <c r="N139" s="109">
        <v>0</v>
      </c>
      <c r="O139" s="109">
        <v>0</v>
      </c>
      <c r="P139" s="109">
        <v>0</v>
      </c>
      <c r="Q139" s="664">
        <f t="shared" si="42"/>
        <v>0</v>
      </c>
      <c r="R139" s="664">
        <f t="shared" si="43"/>
        <v>0</v>
      </c>
      <c r="S139" s="664">
        <f t="shared" si="44"/>
        <v>0</v>
      </c>
      <c r="T139" s="664">
        <f t="shared" si="45"/>
        <v>0</v>
      </c>
      <c r="U139" s="664">
        <f t="shared" si="46"/>
        <v>0</v>
      </c>
      <c r="V139" s="664">
        <f t="shared" si="47"/>
        <v>0</v>
      </c>
      <c r="W139" s="664">
        <f t="shared" si="48"/>
        <v>0</v>
      </c>
      <c r="X139" s="654">
        <f t="shared" si="49"/>
        <v>0</v>
      </c>
    </row>
    <row r="140" spans="1:24" ht="47.25">
      <c r="A140" s="14" t="s">
        <v>92</v>
      </c>
      <c r="B140" s="36">
        <v>0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f t="shared" si="51"/>
        <v>0</v>
      </c>
      <c r="I140" s="227" t="s">
        <v>92</v>
      </c>
      <c r="J140" s="109">
        <v>0</v>
      </c>
      <c r="K140" s="109">
        <v>0</v>
      </c>
      <c r="L140" s="109">
        <v>0</v>
      </c>
      <c r="M140" s="109">
        <v>0</v>
      </c>
      <c r="N140" s="109">
        <v>0</v>
      </c>
      <c r="O140" s="109">
        <v>0</v>
      </c>
      <c r="P140" s="109">
        <v>0</v>
      </c>
      <c r="Q140" s="664">
        <f t="shared" si="42"/>
        <v>0</v>
      </c>
      <c r="R140" s="664">
        <f t="shared" si="43"/>
        <v>0</v>
      </c>
      <c r="S140" s="664">
        <f t="shared" si="44"/>
        <v>0</v>
      </c>
      <c r="T140" s="664">
        <f t="shared" si="45"/>
        <v>0</v>
      </c>
      <c r="U140" s="664">
        <f t="shared" si="46"/>
        <v>0</v>
      </c>
      <c r="V140" s="664">
        <f t="shared" si="47"/>
        <v>0</v>
      </c>
      <c r="W140" s="664">
        <f t="shared" si="48"/>
        <v>0</v>
      </c>
      <c r="X140" s="654">
        <f t="shared" si="49"/>
        <v>0</v>
      </c>
    </row>
    <row r="141" spans="1:24" ht="31.5">
      <c r="A141" s="80" t="s">
        <v>93</v>
      </c>
      <c r="B141" s="203">
        <v>0</v>
      </c>
      <c r="C141" s="203">
        <v>0</v>
      </c>
      <c r="D141" s="203">
        <v>0</v>
      </c>
      <c r="E141" s="203">
        <v>0</v>
      </c>
      <c r="F141" s="203">
        <v>0</v>
      </c>
      <c r="G141" s="203">
        <v>0</v>
      </c>
      <c r="H141" s="203">
        <f t="shared" si="51"/>
        <v>0</v>
      </c>
      <c r="I141" s="227" t="s">
        <v>93</v>
      </c>
      <c r="J141" s="109">
        <v>0</v>
      </c>
      <c r="K141" s="109">
        <v>0</v>
      </c>
      <c r="L141" s="109">
        <v>0</v>
      </c>
      <c r="M141" s="109">
        <v>0</v>
      </c>
      <c r="N141" s="109">
        <v>0</v>
      </c>
      <c r="O141" s="109">
        <v>0</v>
      </c>
      <c r="P141" s="109">
        <v>0</v>
      </c>
      <c r="Q141" s="664">
        <f t="shared" si="42"/>
        <v>0</v>
      </c>
      <c r="R141" s="664">
        <f t="shared" si="43"/>
        <v>0</v>
      </c>
      <c r="S141" s="664">
        <f t="shared" si="44"/>
        <v>0</v>
      </c>
      <c r="T141" s="664">
        <f t="shared" si="45"/>
        <v>0</v>
      </c>
      <c r="U141" s="664">
        <f t="shared" si="46"/>
        <v>0</v>
      </c>
      <c r="V141" s="664">
        <f t="shared" si="47"/>
        <v>0</v>
      </c>
      <c r="W141" s="664">
        <f t="shared" si="48"/>
        <v>0</v>
      </c>
      <c r="X141" s="654">
        <f t="shared" si="49"/>
        <v>0</v>
      </c>
    </row>
    <row r="142" spans="1:24">
      <c r="A142" s="13" t="s">
        <v>94</v>
      </c>
      <c r="B142" s="36">
        <v>0</v>
      </c>
      <c r="C142" s="36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f t="shared" si="51"/>
        <v>0</v>
      </c>
      <c r="I142" s="227" t="s">
        <v>94</v>
      </c>
      <c r="J142" s="109">
        <v>0</v>
      </c>
      <c r="K142" s="109">
        <v>0</v>
      </c>
      <c r="L142" s="109">
        <v>0</v>
      </c>
      <c r="M142" s="109">
        <v>0</v>
      </c>
      <c r="N142" s="109">
        <v>0</v>
      </c>
      <c r="O142" s="109">
        <v>0</v>
      </c>
      <c r="P142" s="109">
        <v>0</v>
      </c>
      <c r="Q142" s="664">
        <f t="shared" si="42"/>
        <v>0</v>
      </c>
      <c r="R142" s="664">
        <f t="shared" si="43"/>
        <v>0</v>
      </c>
      <c r="S142" s="664">
        <f t="shared" si="44"/>
        <v>0</v>
      </c>
      <c r="T142" s="664">
        <f t="shared" si="45"/>
        <v>0</v>
      </c>
      <c r="U142" s="664">
        <f t="shared" si="46"/>
        <v>0</v>
      </c>
      <c r="V142" s="664">
        <f t="shared" si="47"/>
        <v>0</v>
      </c>
      <c r="W142" s="664">
        <f t="shared" si="48"/>
        <v>0</v>
      </c>
      <c r="X142" s="654">
        <f t="shared" si="49"/>
        <v>0</v>
      </c>
    </row>
    <row r="143" spans="1:24">
      <c r="A143" s="13" t="s">
        <v>95</v>
      </c>
      <c r="B143" s="36">
        <v>0</v>
      </c>
      <c r="C143" s="36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f t="shared" si="51"/>
        <v>0</v>
      </c>
      <c r="I143" s="227" t="s">
        <v>95</v>
      </c>
      <c r="J143" s="109">
        <v>0</v>
      </c>
      <c r="K143" s="109">
        <v>0</v>
      </c>
      <c r="L143" s="109">
        <v>0</v>
      </c>
      <c r="M143" s="109">
        <v>0</v>
      </c>
      <c r="N143" s="109">
        <v>0</v>
      </c>
      <c r="O143" s="109">
        <v>0</v>
      </c>
      <c r="P143" s="109">
        <v>0</v>
      </c>
      <c r="Q143" s="664">
        <f t="shared" si="42"/>
        <v>0</v>
      </c>
      <c r="R143" s="664">
        <f t="shared" si="43"/>
        <v>0</v>
      </c>
      <c r="S143" s="664">
        <f t="shared" si="44"/>
        <v>0</v>
      </c>
      <c r="T143" s="664">
        <f t="shared" si="45"/>
        <v>0</v>
      </c>
      <c r="U143" s="664">
        <f t="shared" si="46"/>
        <v>0</v>
      </c>
      <c r="V143" s="664">
        <f t="shared" si="47"/>
        <v>0</v>
      </c>
      <c r="W143" s="664">
        <f t="shared" si="48"/>
        <v>0</v>
      </c>
      <c r="X143" s="654">
        <f t="shared" si="49"/>
        <v>0</v>
      </c>
    </row>
    <row r="144" spans="1:24">
      <c r="A144" s="2" t="s">
        <v>96</v>
      </c>
      <c r="B144" s="20">
        <v>0</v>
      </c>
      <c r="C144" s="20">
        <v>0</v>
      </c>
      <c r="D144" s="20">
        <v>0</v>
      </c>
      <c r="E144" s="20">
        <v>0</v>
      </c>
      <c r="F144" s="20">
        <v>0</v>
      </c>
      <c r="G144" s="20">
        <v>0</v>
      </c>
      <c r="H144" s="20">
        <v>0</v>
      </c>
      <c r="I144" s="227" t="s">
        <v>96</v>
      </c>
      <c r="J144" s="109">
        <v>0</v>
      </c>
      <c r="K144" s="109">
        <v>0</v>
      </c>
      <c r="L144" s="109">
        <v>0</v>
      </c>
      <c r="M144" s="109">
        <v>0</v>
      </c>
      <c r="N144" s="109">
        <v>0</v>
      </c>
      <c r="O144" s="109">
        <v>0</v>
      </c>
      <c r="P144" s="109">
        <v>0</v>
      </c>
      <c r="Q144" s="664">
        <f t="shared" si="42"/>
        <v>0</v>
      </c>
      <c r="R144" s="664">
        <f t="shared" si="43"/>
        <v>0</v>
      </c>
      <c r="S144" s="664">
        <f t="shared" si="44"/>
        <v>0</v>
      </c>
      <c r="T144" s="664">
        <f t="shared" si="45"/>
        <v>0</v>
      </c>
      <c r="U144" s="664">
        <f t="shared" si="46"/>
        <v>0</v>
      </c>
      <c r="V144" s="664">
        <f t="shared" si="47"/>
        <v>0</v>
      </c>
      <c r="W144" s="664">
        <f t="shared" si="48"/>
        <v>0</v>
      </c>
      <c r="X144" s="654">
        <f t="shared" si="49"/>
        <v>0</v>
      </c>
    </row>
    <row r="145" spans="1:26" ht="31.5">
      <c r="A145" s="638" t="s">
        <v>1412</v>
      </c>
      <c r="B145" s="639">
        <f>B146</f>
        <v>436631.92579999997</v>
      </c>
      <c r="C145" s="639">
        <f t="shared" ref="C145:G145" si="52">C146</f>
        <v>0</v>
      </c>
      <c r="D145" s="639">
        <f t="shared" si="52"/>
        <v>80000</v>
      </c>
      <c r="E145" s="639">
        <f t="shared" si="52"/>
        <v>0</v>
      </c>
      <c r="F145" s="639">
        <f t="shared" si="52"/>
        <v>0</v>
      </c>
      <c r="G145" s="639">
        <f t="shared" si="52"/>
        <v>0</v>
      </c>
      <c r="H145" s="639">
        <f t="shared" ref="H145:H156" si="53">SUM(B145:G145)</f>
        <v>516631.92579999997</v>
      </c>
      <c r="I145" s="227" t="s">
        <v>1412</v>
      </c>
      <c r="J145" s="109">
        <v>516879.32579999999</v>
      </c>
      <c r="K145" s="109">
        <v>0</v>
      </c>
      <c r="L145" s="109">
        <v>80000</v>
      </c>
      <c r="M145" s="109">
        <v>0</v>
      </c>
      <c r="N145" s="109">
        <v>0</v>
      </c>
      <c r="O145" s="109">
        <v>0</v>
      </c>
      <c r="P145" s="109">
        <v>596879.32579999999</v>
      </c>
      <c r="Q145" s="731">
        <f t="shared" si="42"/>
        <v>-80247.400000000023</v>
      </c>
      <c r="R145" s="664">
        <f t="shared" si="43"/>
        <v>0</v>
      </c>
      <c r="S145" s="664">
        <f t="shared" si="44"/>
        <v>0</v>
      </c>
      <c r="T145" s="664">
        <f t="shared" si="45"/>
        <v>0</v>
      </c>
      <c r="U145" s="664">
        <f t="shared" si="46"/>
        <v>0</v>
      </c>
      <c r="V145" s="664">
        <f t="shared" si="47"/>
        <v>0</v>
      </c>
      <c r="W145" s="664">
        <f t="shared" si="48"/>
        <v>-80247.400000000023</v>
      </c>
      <c r="X145" s="654">
        <f t="shared" si="49"/>
        <v>0</v>
      </c>
    </row>
    <row r="146" spans="1:26">
      <c r="A146" s="207" t="s">
        <v>89</v>
      </c>
      <c r="B146" s="640">
        <f>516879.3258-80247.4</f>
        <v>436631.92579999997</v>
      </c>
      <c r="C146" s="36">
        <v>0</v>
      </c>
      <c r="D146" s="36">
        <v>80000</v>
      </c>
      <c r="E146" s="36">
        <v>0</v>
      </c>
      <c r="F146" s="36">
        <v>0</v>
      </c>
      <c r="G146" s="36">
        <v>0</v>
      </c>
      <c r="H146" s="36">
        <f t="shared" si="53"/>
        <v>516631.92579999997</v>
      </c>
      <c r="I146" s="227" t="s">
        <v>89</v>
      </c>
      <c r="J146" s="109">
        <v>516879.32579999999</v>
      </c>
      <c r="K146" s="109">
        <v>0</v>
      </c>
      <c r="L146" s="109">
        <v>80000</v>
      </c>
      <c r="M146" s="109">
        <v>0</v>
      </c>
      <c r="N146" s="109">
        <v>0</v>
      </c>
      <c r="O146" s="109">
        <v>0</v>
      </c>
      <c r="P146" s="109">
        <v>596879.32579999999</v>
      </c>
      <c r="Q146" s="664">
        <f t="shared" si="42"/>
        <v>-80247.400000000023</v>
      </c>
      <c r="R146" s="664">
        <f t="shared" si="43"/>
        <v>0</v>
      </c>
      <c r="S146" s="664">
        <f t="shared" si="44"/>
        <v>0</v>
      </c>
      <c r="T146" s="664">
        <f t="shared" si="45"/>
        <v>0</v>
      </c>
      <c r="U146" s="664">
        <f t="shared" si="46"/>
        <v>0</v>
      </c>
      <c r="V146" s="664">
        <f t="shared" si="47"/>
        <v>0</v>
      </c>
      <c r="W146" s="664">
        <f t="shared" si="48"/>
        <v>-80247.400000000023</v>
      </c>
      <c r="X146" s="654">
        <f t="shared" si="49"/>
        <v>0</v>
      </c>
      <c r="Y146" s="664">
        <v>516879.32579999999</v>
      </c>
      <c r="Z146" s="654">
        <f>B146-Y146</f>
        <v>-80247.400000000023</v>
      </c>
    </row>
    <row r="147" spans="1:26">
      <c r="A147" s="208" t="s">
        <v>90</v>
      </c>
      <c r="B147" s="36">
        <v>0</v>
      </c>
      <c r="C147" s="36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f t="shared" si="53"/>
        <v>0</v>
      </c>
      <c r="I147" s="227" t="s">
        <v>90</v>
      </c>
      <c r="J147" s="109">
        <v>0</v>
      </c>
      <c r="K147" s="109">
        <v>0</v>
      </c>
      <c r="L147" s="109">
        <v>0</v>
      </c>
      <c r="M147" s="109">
        <v>0</v>
      </c>
      <c r="N147" s="109">
        <v>0</v>
      </c>
      <c r="O147" s="109">
        <v>0</v>
      </c>
      <c r="P147" s="109">
        <v>0</v>
      </c>
      <c r="Q147" s="664">
        <f t="shared" si="42"/>
        <v>0</v>
      </c>
      <c r="R147" s="664">
        <f t="shared" si="43"/>
        <v>0</v>
      </c>
      <c r="S147" s="664">
        <f t="shared" si="44"/>
        <v>0</v>
      </c>
      <c r="T147" s="664">
        <f t="shared" si="45"/>
        <v>0</v>
      </c>
      <c r="U147" s="664">
        <f t="shared" si="46"/>
        <v>0</v>
      </c>
      <c r="V147" s="664">
        <f t="shared" si="47"/>
        <v>0</v>
      </c>
      <c r="W147" s="664">
        <f t="shared" si="48"/>
        <v>0</v>
      </c>
      <c r="X147" s="654">
        <f t="shared" si="49"/>
        <v>0</v>
      </c>
    </row>
    <row r="148" spans="1:26" ht="31.5">
      <c r="A148" s="208" t="s">
        <v>91</v>
      </c>
      <c r="B148" s="36">
        <v>0</v>
      </c>
      <c r="C148" s="36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f t="shared" si="53"/>
        <v>0</v>
      </c>
      <c r="I148" s="227" t="s">
        <v>91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09">
        <v>0</v>
      </c>
      <c r="Q148" s="664">
        <f t="shared" si="42"/>
        <v>0</v>
      </c>
      <c r="R148" s="664">
        <f t="shared" si="43"/>
        <v>0</v>
      </c>
      <c r="S148" s="664">
        <f t="shared" si="44"/>
        <v>0</v>
      </c>
      <c r="T148" s="664">
        <f t="shared" si="45"/>
        <v>0</v>
      </c>
      <c r="U148" s="664">
        <f t="shared" si="46"/>
        <v>0</v>
      </c>
      <c r="V148" s="664">
        <f t="shared" si="47"/>
        <v>0</v>
      </c>
      <c r="W148" s="664">
        <f t="shared" si="48"/>
        <v>0</v>
      </c>
      <c r="X148" s="654">
        <f t="shared" si="49"/>
        <v>0</v>
      </c>
    </row>
    <row r="149" spans="1:26">
      <c r="A149" s="209" t="s">
        <v>40</v>
      </c>
      <c r="B149" s="36">
        <v>0</v>
      </c>
      <c r="C149" s="36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f t="shared" si="53"/>
        <v>0</v>
      </c>
      <c r="I149" s="661" t="s">
        <v>40</v>
      </c>
      <c r="J149" s="109">
        <v>0</v>
      </c>
      <c r="K149" s="109">
        <v>0</v>
      </c>
      <c r="L149" s="109">
        <v>0</v>
      </c>
      <c r="M149" s="109">
        <v>0</v>
      </c>
      <c r="N149" s="109">
        <v>0</v>
      </c>
      <c r="O149" s="109">
        <v>0</v>
      </c>
      <c r="P149" s="109">
        <v>0</v>
      </c>
      <c r="Q149" s="664">
        <f t="shared" si="42"/>
        <v>0</v>
      </c>
      <c r="R149" s="664">
        <f t="shared" si="43"/>
        <v>0</v>
      </c>
      <c r="S149" s="664">
        <f t="shared" si="44"/>
        <v>0</v>
      </c>
      <c r="T149" s="664">
        <f t="shared" si="45"/>
        <v>0</v>
      </c>
      <c r="U149" s="664">
        <f t="shared" si="46"/>
        <v>0</v>
      </c>
      <c r="V149" s="664">
        <f t="shared" si="47"/>
        <v>0</v>
      </c>
      <c r="W149" s="664">
        <f t="shared" si="48"/>
        <v>0</v>
      </c>
      <c r="X149" s="654">
        <f t="shared" si="49"/>
        <v>0</v>
      </c>
    </row>
    <row r="150" spans="1:26" ht="47.25">
      <c r="A150" s="606" t="s">
        <v>92</v>
      </c>
      <c r="B150" s="203">
        <v>0</v>
      </c>
      <c r="C150" s="203">
        <v>0</v>
      </c>
      <c r="D150" s="203">
        <v>0</v>
      </c>
      <c r="E150" s="203">
        <v>0</v>
      </c>
      <c r="F150" s="203">
        <v>0</v>
      </c>
      <c r="G150" s="203">
        <v>0</v>
      </c>
      <c r="H150" s="203">
        <f t="shared" si="53"/>
        <v>0</v>
      </c>
      <c r="I150" s="227" t="s">
        <v>92</v>
      </c>
      <c r="J150" s="109">
        <v>0</v>
      </c>
      <c r="K150" s="109">
        <v>0</v>
      </c>
      <c r="L150" s="109">
        <v>0</v>
      </c>
      <c r="M150" s="109">
        <v>0</v>
      </c>
      <c r="N150" s="109">
        <v>0</v>
      </c>
      <c r="O150" s="109">
        <v>0</v>
      </c>
      <c r="P150" s="109">
        <v>0</v>
      </c>
      <c r="Q150" s="664">
        <f t="shared" si="42"/>
        <v>0</v>
      </c>
      <c r="R150" s="664">
        <f t="shared" si="43"/>
        <v>0</v>
      </c>
      <c r="S150" s="664">
        <f t="shared" si="44"/>
        <v>0</v>
      </c>
      <c r="T150" s="664">
        <f t="shared" si="45"/>
        <v>0</v>
      </c>
      <c r="U150" s="664">
        <f t="shared" si="46"/>
        <v>0</v>
      </c>
      <c r="V150" s="664">
        <f t="shared" si="47"/>
        <v>0</v>
      </c>
      <c r="W150" s="664">
        <f t="shared" si="48"/>
        <v>0</v>
      </c>
      <c r="X150" s="654">
        <f t="shared" si="49"/>
        <v>0</v>
      </c>
    </row>
    <row r="151" spans="1:26" ht="31.5">
      <c r="A151" s="210" t="s">
        <v>93</v>
      </c>
      <c r="B151" s="79">
        <v>0</v>
      </c>
      <c r="C151" s="79">
        <v>0</v>
      </c>
      <c r="D151" s="79">
        <v>0</v>
      </c>
      <c r="E151" s="79">
        <v>0</v>
      </c>
      <c r="F151" s="79">
        <v>0</v>
      </c>
      <c r="G151" s="79">
        <v>0</v>
      </c>
      <c r="H151" s="79">
        <f t="shared" si="53"/>
        <v>0</v>
      </c>
      <c r="I151" s="227" t="s">
        <v>93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09">
        <v>0</v>
      </c>
      <c r="Q151" s="664">
        <f t="shared" si="42"/>
        <v>0</v>
      </c>
      <c r="R151" s="664">
        <f t="shared" si="43"/>
        <v>0</v>
      </c>
      <c r="S151" s="664">
        <f t="shared" si="44"/>
        <v>0</v>
      </c>
      <c r="T151" s="664">
        <f t="shared" si="45"/>
        <v>0</v>
      </c>
      <c r="U151" s="664">
        <f t="shared" si="46"/>
        <v>0</v>
      </c>
      <c r="V151" s="664">
        <f t="shared" si="47"/>
        <v>0</v>
      </c>
      <c r="W151" s="664">
        <f t="shared" si="48"/>
        <v>0</v>
      </c>
      <c r="X151" s="654">
        <f t="shared" si="49"/>
        <v>0</v>
      </c>
    </row>
    <row r="152" spans="1:26">
      <c r="A152" s="207" t="s">
        <v>94</v>
      </c>
      <c r="B152" s="36">
        <v>0</v>
      </c>
      <c r="C152" s="36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f t="shared" si="53"/>
        <v>0</v>
      </c>
      <c r="I152" s="227" t="s">
        <v>94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0</v>
      </c>
      <c r="P152" s="109">
        <v>0</v>
      </c>
      <c r="Q152" s="664">
        <f t="shared" si="42"/>
        <v>0</v>
      </c>
      <c r="R152" s="664">
        <f t="shared" si="43"/>
        <v>0</v>
      </c>
      <c r="S152" s="664">
        <f t="shared" si="44"/>
        <v>0</v>
      </c>
      <c r="T152" s="664">
        <f t="shared" si="45"/>
        <v>0</v>
      </c>
      <c r="U152" s="664">
        <f t="shared" si="46"/>
        <v>0</v>
      </c>
      <c r="V152" s="664">
        <f t="shared" si="47"/>
        <v>0</v>
      </c>
      <c r="W152" s="664">
        <f t="shared" si="48"/>
        <v>0</v>
      </c>
      <c r="X152" s="654">
        <f t="shared" si="49"/>
        <v>0</v>
      </c>
    </row>
    <row r="153" spans="1:26">
      <c r="A153" s="207" t="s">
        <v>95</v>
      </c>
      <c r="B153" s="36">
        <v>0</v>
      </c>
      <c r="C153" s="36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f t="shared" si="53"/>
        <v>0</v>
      </c>
      <c r="I153" s="227" t="s">
        <v>95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09">
        <v>0</v>
      </c>
      <c r="Q153" s="664">
        <f t="shared" si="42"/>
        <v>0</v>
      </c>
      <c r="R153" s="664">
        <f t="shared" si="43"/>
        <v>0</v>
      </c>
      <c r="S153" s="664">
        <f t="shared" si="44"/>
        <v>0</v>
      </c>
      <c r="T153" s="664">
        <f t="shared" si="45"/>
        <v>0</v>
      </c>
      <c r="U153" s="664">
        <f t="shared" si="46"/>
        <v>0</v>
      </c>
      <c r="V153" s="664">
        <f t="shared" si="47"/>
        <v>0</v>
      </c>
      <c r="W153" s="664">
        <f t="shared" si="48"/>
        <v>0</v>
      </c>
      <c r="X153" s="654">
        <f t="shared" si="49"/>
        <v>0</v>
      </c>
    </row>
    <row r="154" spans="1:26">
      <c r="A154" s="658" t="s">
        <v>96</v>
      </c>
      <c r="B154" s="20">
        <v>0</v>
      </c>
      <c r="C154" s="20">
        <v>0</v>
      </c>
      <c r="D154" s="20">
        <v>0</v>
      </c>
      <c r="E154" s="20">
        <v>0</v>
      </c>
      <c r="F154" s="20">
        <v>0</v>
      </c>
      <c r="G154" s="20">
        <v>0</v>
      </c>
      <c r="H154" s="20">
        <v>0</v>
      </c>
      <c r="I154" s="227" t="s">
        <v>96</v>
      </c>
      <c r="J154" s="109">
        <v>0</v>
      </c>
      <c r="K154" s="109">
        <v>0</v>
      </c>
      <c r="L154" s="109">
        <v>0</v>
      </c>
      <c r="M154" s="109">
        <v>0</v>
      </c>
      <c r="N154" s="109">
        <v>0</v>
      </c>
      <c r="O154" s="109">
        <v>0</v>
      </c>
      <c r="P154" s="109">
        <v>0</v>
      </c>
      <c r="Q154" s="664">
        <f t="shared" si="42"/>
        <v>0</v>
      </c>
      <c r="R154" s="664">
        <f t="shared" si="43"/>
        <v>0</v>
      </c>
      <c r="S154" s="664">
        <f t="shared" si="44"/>
        <v>0</v>
      </c>
      <c r="T154" s="664">
        <f t="shared" si="45"/>
        <v>0</v>
      </c>
      <c r="U154" s="664">
        <f t="shared" si="46"/>
        <v>0</v>
      </c>
      <c r="V154" s="664">
        <f t="shared" si="47"/>
        <v>0</v>
      </c>
      <c r="W154" s="664">
        <f t="shared" si="48"/>
        <v>0</v>
      </c>
      <c r="X154" s="654">
        <f t="shared" si="49"/>
        <v>0</v>
      </c>
    </row>
    <row r="155" spans="1:26" ht="47.25">
      <c r="A155" s="638" t="s">
        <v>1413</v>
      </c>
      <c r="B155" s="639">
        <f>B156</f>
        <v>549336.68576000014</v>
      </c>
      <c r="C155" s="639">
        <f t="shared" ref="C155:G155" si="54">C156</f>
        <v>531738.75627999997</v>
      </c>
      <c r="D155" s="639">
        <f t="shared" si="54"/>
        <v>101994.211</v>
      </c>
      <c r="E155" s="639">
        <f t="shared" si="54"/>
        <v>101994.211</v>
      </c>
      <c r="F155" s="639">
        <f t="shared" si="54"/>
        <v>101994.211</v>
      </c>
      <c r="G155" s="639">
        <f t="shared" si="54"/>
        <v>101994.211</v>
      </c>
      <c r="H155" s="639">
        <f t="shared" si="53"/>
        <v>1489052.2860399997</v>
      </c>
      <c r="I155" s="227" t="s">
        <v>1413</v>
      </c>
      <c r="J155" s="109">
        <v>539772.60351000004</v>
      </c>
      <c r="K155" s="109">
        <v>531738.75627999997</v>
      </c>
      <c r="L155" s="109">
        <v>101994.211</v>
      </c>
      <c r="M155" s="109">
        <v>101994.211</v>
      </c>
      <c r="N155" s="109">
        <v>101994.211</v>
      </c>
      <c r="O155" s="109">
        <v>101994.211</v>
      </c>
      <c r="P155" s="109">
        <v>1479488.2037899997</v>
      </c>
      <c r="Q155" s="666">
        <f t="shared" si="42"/>
        <v>9564.0822500000941</v>
      </c>
      <c r="R155" s="664">
        <f t="shared" si="43"/>
        <v>0</v>
      </c>
      <c r="S155" s="664">
        <f t="shared" si="44"/>
        <v>0</v>
      </c>
      <c r="T155" s="664">
        <f t="shared" si="45"/>
        <v>0</v>
      </c>
      <c r="U155" s="664">
        <f t="shared" si="46"/>
        <v>0</v>
      </c>
      <c r="V155" s="664">
        <f t="shared" si="47"/>
        <v>0</v>
      </c>
      <c r="W155" s="664">
        <f t="shared" si="48"/>
        <v>9564.0822499999776</v>
      </c>
      <c r="X155" s="654">
        <f t="shared" si="49"/>
        <v>1.1641532182693481E-10</v>
      </c>
    </row>
    <row r="156" spans="1:26">
      <c r="A156" s="207" t="s">
        <v>89</v>
      </c>
      <c r="B156" s="641">
        <f>539772.60351+5725.77225+3838.31</f>
        <v>549336.68576000014</v>
      </c>
      <c r="C156" s="36">
        <v>531738.75627999997</v>
      </c>
      <c r="D156" s="36">
        <v>101994.211</v>
      </c>
      <c r="E156" s="36">
        <v>101994.211</v>
      </c>
      <c r="F156" s="36">
        <v>101994.211</v>
      </c>
      <c r="G156" s="36">
        <v>101994.211</v>
      </c>
      <c r="H156" s="36">
        <f t="shared" si="53"/>
        <v>1489052.2860399997</v>
      </c>
      <c r="I156" s="227" t="s">
        <v>89</v>
      </c>
      <c r="J156" s="109">
        <v>539772.60351000004</v>
      </c>
      <c r="K156" s="109">
        <v>531738.75627999997</v>
      </c>
      <c r="L156" s="109">
        <v>101994.211</v>
      </c>
      <c r="M156" s="109">
        <v>101994.211</v>
      </c>
      <c r="N156" s="109">
        <v>101994.211</v>
      </c>
      <c r="O156" s="109">
        <v>101994.211</v>
      </c>
      <c r="P156" s="109">
        <v>1479488.2037899997</v>
      </c>
      <c r="Q156" s="667">
        <f t="shared" si="42"/>
        <v>9564.0822500000941</v>
      </c>
      <c r="R156" s="664">
        <f t="shared" si="43"/>
        <v>0</v>
      </c>
      <c r="S156" s="664">
        <f t="shared" si="44"/>
        <v>0</v>
      </c>
      <c r="T156" s="664">
        <f t="shared" si="45"/>
        <v>0</v>
      </c>
      <c r="U156" s="664">
        <f t="shared" si="46"/>
        <v>0</v>
      </c>
      <c r="V156" s="664">
        <f t="shared" si="47"/>
        <v>0</v>
      </c>
      <c r="W156" s="664">
        <f t="shared" si="48"/>
        <v>9564.0822499999776</v>
      </c>
      <c r="X156" s="654">
        <f t="shared" si="49"/>
        <v>1.1641532182693481E-10</v>
      </c>
      <c r="Y156" s="664">
        <v>549336.68276</v>
      </c>
      <c r="Z156" s="664">
        <f>B156-Y156</f>
        <v>3.0000001424923539E-3</v>
      </c>
    </row>
    <row r="157" spans="1:26">
      <c r="A157" s="208" t="s">
        <v>90</v>
      </c>
      <c r="B157" s="36">
        <v>112873.3</v>
      </c>
      <c r="C157" s="36">
        <v>334647.5</v>
      </c>
      <c r="D157" s="36">
        <v>58136.7</v>
      </c>
      <c r="E157" s="36">
        <v>58136.7</v>
      </c>
      <c r="F157" s="36">
        <v>58136.7</v>
      </c>
      <c r="G157" s="36">
        <v>58136.7</v>
      </c>
      <c r="H157" s="36">
        <f t="shared" ref="H157:H163" si="55">SUM(B157:G157)</f>
        <v>680067.59999999986</v>
      </c>
      <c r="I157" s="227" t="s">
        <v>90</v>
      </c>
      <c r="J157" s="109">
        <v>112873.3</v>
      </c>
      <c r="K157" s="109">
        <v>334647.5</v>
      </c>
      <c r="L157" s="109">
        <v>58136.7</v>
      </c>
      <c r="M157" s="109">
        <v>58136.7</v>
      </c>
      <c r="N157" s="109">
        <v>58136.7</v>
      </c>
      <c r="O157" s="109">
        <v>58136.7</v>
      </c>
      <c r="P157" s="109">
        <v>680067.59999999986</v>
      </c>
      <c r="Q157" s="664">
        <f t="shared" si="42"/>
        <v>0</v>
      </c>
      <c r="R157" s="664">
        <f t="shared" si="43"/>
        <v>0</v>
      </c>
      <c r="S157" s="664">
        <f t="shared" si="44"/>
        <v>0</v>
      </c>
      <c r="T157" s="664">
        <f t="shared" si="45"/>
        <v>0</v>
      </c>
      <c r="U157" s="664">
        <f t="shared" si="46"/>
        <v>0</v>
      </c>
      <c r="V157" s="664">
        <f t="shared" si="47"/>
        <v>0</v>
      </c>
      <c r="W157" s="664">
        <f t="shared" si="48"/>
        <v>0</v>
      </c>
      <c r="X157" s="654">
        <f t="shared" si="49"/>
        <v>0</v>
      </c>
    </row>
    <row r="158" spans="1:26" ht="31.5">
      <c r="A158" s="208" t="s">
        <v>91</v>
      </c>
      <c r="B158" s="36">
        <v>0</v>
      </c>
      <c r="C158" s="36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f t="shared" si="55"/>
        <v>0</v>
      </c>
      <c r="I158" s="227" t="s">
        <v>91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09">
        <v>0</v>
      </c>
      <c r="Q158" s="664">
        <f t="shared" si="42"/>
        <v>0</v>
      </c>
      <c r="R158" s="664">
        <f t="shared" si="43"/>
        <v>0</v>
      </c>
      <c r="S158" s="664">
        <f t="shared" si="44"/>
        <v>0</v>
      </c>
      <c r="T158" s="664">
        <f t="shared" si="45"/>
        <v>0</v>
      </c>
      <c r="U158" s="664">
        <f t="shared" si="46"/>
        <v>0</v>
      </c>
      <c r="V158" s="664">
        <f t="shared" si="47"/>
        <v>0</v>
      </c>
      <c r="W158" s="664">
        <f t="shared" si="48"/>
        <v>0</v>
      </c>
      <c r="X158" s="654">
        <f t="shared" si="49"/>
        <v>0</v>
      </c>
    </row>
    <row r="159" spans="1:26">
      <c r="A159" s="209" t="s">
        <v>40</v>
      </c>
      <c r="B159" s="36">
        <v>0</v>
      </c>
      <c r="C159" s="36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f t="shared" si="55"/>
        <v>0</v>
      </c>
      <c r="I159" s="227" t="s">
        <v>40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09">
        <v>0</v>
      </c>
      <c r="Q159" s="664">
        <f t="shared" si="42"/>
        <v>0</v>
      </c>
      <c r="R159" s="664">
        <f t="shared" si="43"/>
        <v>0</v>
      </c>
      <c r="S159" s="664">
        <f t="shared" si="44"/>
        <v>0</v>
      </c>
      <c r="T159" s="664">
        <f t="shared" si="45"/>
        <v>0</v>
      </c>
      <c r="U159" s="664">
        <f t="shared" si="46"/>
        <v>0</v>
      </c>
      <c r="V159" s="664">
        <f t="shared" si="47"/>
        <v>0</v>
      </c>
      <c r="W159" s="664">
        <f t="shared" si="48"/>
        <v>0</v>
      </c>
      <c r="X159" s="654">
        <f t="shared" si="49"/>
        <v>0</v>
      </c>
    </row>
    <row r="160" spans="1:26" ht="47.25">
      <c r="A160" s="606" t="s">
        <v>92</v>
      </c>
      <c r="B160" s="203">
        <v>0</v>
      </c>
      <c r="C160" s="203">
        <v>0</v>
      </c>
      <c r="D160" s="203">
        <v>0</v>
      </c>
      <c r="E160" s="203">
        <v>0</v>
      </c>
      <c r="F160" s="203">
        <v>0</v>
      </c>
      <c r="G160" s="203">
        <v>0</v>
      </c>
      <c r="H160" s="203">
        <f t="shared" si="55"/>
        <v>0</v>
      </c>
      <c r="I160" s="227" t="s">
        <v>92</v>
      </c>
      <c r="J160" s="109">
        <v>0</v>
      </c>
      <c r="K160" s="109">
        <v>0</v>
      </c>
      <c r="L160" s="109">
        <v>0</v>
      </c>
      <c r="M160" s="109">
        <v>0</v>
      </c>
      <c r="N160" s="109">
        <v>0</v>
      </c>
      <c r="O160" s="109">
        <v>0</v>
      </c>
      <c r="P160" s="109">
        <v>0</v>
      </c>
      <c r="Q160" s="664">
        <f t="shared" si="42"/>
        <v>0</v>
      </c>
      <c r="R160" s="664">
        <f t="shared" si="43"/>
        <v>0</v>
      </c>
      <c r="S160" s="664">
        <f t="shared" si="44"/>
        <v>0</v>
      </c>
      <c r="T160" s="664">
        <f t="shared" si="45"/>
        <v>0</v>
      </c>
      <c r="U160" s="664">
        <f t="shared" si="46"/>
        <v>0</v>
      </c>
      <c r="V160" s="664">
        <f t="shared" si="47"/>
        <v>0</v>
      </c>
      <c r="W160" s="664">
        <f t="shared" si="48"/>
        <v>0</v>
      </c>
      <c r="X160" s="654">
        <f t="shared" si="49"/>
        <v>0</v>
      </c>
    </row>
    <row r="161" spans="1:26" ht="31.5">
      <c r="A161" s="210" t="s">
        <v>93</v>
      </c>
      <c r="B161" s="79">
        <v>0</v>
      </c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9">
        <f t="shared" si="55"/>
        <v>0</v>
      </c>
      <c r="I161" s="227" t="s">
        <v>93</v>
      </c>
      <c r="J161" s="109">
        <v>0</v>
      </c>
      <c r="K161" s="109">
        <v>0</v>
      </c>
      <c r="L161" s="109">
        <v>0</v>
      </c>
      <c r="M161" s="109">
        <v>0</v>
      </c>
      <c r="N161" s="109">
        <v>0</v>
      </c>
      <c r="O161" s="109">
        <v>0</v>
      </c>
      <c r="P161" s="109">
        <v>0</v>
      </c>
      <c r="Q161" s="664">
        <f t="shared" si="42"/>
        <v>0</v>
      </c>
      <c r="R161" s="664">
        <f t="shared" si="43"/>
        <v>0</v>
      </c>
      <c r="S161" s="664">
        <f t="shared" si="44"/>
        <v>0</v>
      </c>
      <c r="T161" s="664">
        <f t="shared" si="45"/>
        <v>0</v>
      </c>
      <c r="U161" s="664">
        <f t="shared" si="46"/>
        <v>0</v>
      </c>
      <c r="V161" s="664">
        <f t="shared" si="47"/>
        <v>0</v>
      </c>
      <c r="W161" s="664">
        <f t="shared" si="48"/>
        <v>0</v>
      </c>
      <c r="X161" s="654">
        <f t="shared" si="49"/>
        <v>0</v>
      </c>
    </row>
    <row r="162" spans="1:26">
      <c r="A162" s="207" t="s">
        <v>94</v>
      </c>
      <c r="B162" s="36">
        <v>0</v>
      </c>
      <c r="C162" s="36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f t="shared" si="55"/>
        <v>0</v>
      </c>
      <c r="I162" s="227" t="s">
        <v>94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09">
        <v>0</v>
      </c>
      <c r="Q162" s="664">
        <f t="shared" si="42"/>
        <v>0</v>
      </c>
      <c r="R162" s="664">
        <f t="shared" si="43"/>
        <v>0</v>
      </c>
      <c r="S162" s="664">
        <f t="shared" si="44"/>
        <v>0</v>
      </c>
      <c r="T162" s="664">
        <f t="shared" si="45"/>
        <v>0</v>
      </c>
      <c r="U162" s="664">
        <f t="shared" si="46"/>
        <v>0</v>
      </c>
      <c r="V162" s="664">
        <f t="shared" si="47"/>
        <v>0</v>
      </c>
      <c r="W162" s="664">
        <f t="shared" si="48"/>
        <v>0</v>
      </c>
      <c r="X162" s="654">
        <f t="shared" si="49"/>
        <v>0</v>
      </c>
    </row>
    <row r="163" spans="1:26">
      <c r="A163" s="207" t="s">
        <v>95</v>
      </c>
      <c r="B163" s="36">
        <v>0</v>
      </c>
      <c r="C163" s="36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f t="shared" si="55"/>
        <v>0</v>
      </c>
      <c r="I163" s="227" t="s">
        <v>95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09">
        <v>0</v>
      </c>
      <c r="Q163" s="664">
        <f t="shared" si="42"/>
        <v>0</v>
      </c>
      <c r="R163" s="664">
        <f t="shared" si="43"/>
        <v>0</v>
      </c>
      <c r="S163" s="664">
        <f t="shared" si="44"/>
        <v>0</v>
      </c>
      <c r="T163" s="664">
        <f t="shared" si="45"/>
        <v>0</v>
      </c>
      <c r="U163" s="664">
        <f t="shared" si="46"/>
        <v>0</v>
      </c>
      <c r="V163" s="664">
        <f t="shared" si="47"/>
        <v>0</v>
      </c>
      <c r="W163" s="664">
        <f t="shared" si="48"/>
        <v>0</v>
      </c>
      <c r="X163" s="654">
        <f t="shared" si="49"/>
        <v>0</v>
      </c>
    </row>
    <row r="164" spans="1:26">
      <c r="A164" s="2" t="s">
        <v>96</v>
      </c>
      <c r="B164" s="20">
        <v>0</v>
      </c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H164" s="20">
        <v>0</v>
      </c>
      <c r="I164" s="227" t="s">
        <v>96</v>
      </c>
      <c r="J164" s="109">
        <v>0</v>
      </c>
      <c r="K164" s="109">
        <v>0</v>
      </c>
      <c r="L164" s="109">
        <v>0</v>
      </c>
      <c r="M164" s="109">
        <v>0</v>
      </c>
      <c r="N164" s="109">
        <v>0</v>
      </c>
      <c r="O164" s="109">
        <v>0</v>
      </c>
      <c r="P164" s="109">
        <v>0</v>
      </c>
      <c r="Q164" s="664">
        <f t="shared" si="42"/>
        <v>0</v>
      </c>
      <c r="R164" s="664">
        <f t="shared" si="43"/>
        <v>0</v>
      </c>
      <c r="S164" s="664">
        <f t="shared" si="44"/>
        <v>0</v>
      </c>
      <c r="T164" s="664">
        <f t="shared" si="45"/>
        <v>0</v>
      </c>
      <c r="U164" s="664">
        <f t="shared" si="46"/>
        <v>0</v>
      </c>
      <c r="V164" s="664">
        <f t="shared" si="47"/>
        <v>0</v>
      </c>
      <c r="W164" s="664">
        <f t="shared" si="48"/>
        <v>0</v>
      </c>
      <c r="X164" s="654">
        <f t="shared" si="49"/>
        <v>0</v>
      </c>
    </row>
    <row r="165" spans="1:26" ht="31.5">
      <c r="A165" s="607" t="s">
        <v>1414</v>
      </c>
      <c r="B165" s="27">
        <f>B166+B169+B170+B171+B172+B173</f>
        <v>508184.35799999989</v>
      </c>
      <c r="C165" s="27">
        <f>C166+C169+C170+C171+C172+C173</f>
        <v>522777.42299999995</v>
      </c>
      <c r="D165" s="27">
        <f t="shared" ref="D165:G165" si="56">D166+D169+D170+D171+D172+D173</f>
        <v>562995.02300000004</v>
      </c>
      <c r="E165" s="27">
        <f t="shared" si="56"/>
        <v>562995.02300000004</v>
      </c>
      <c r="F165" s="27">
        <f t="shared" si="56"/>
        <v>562995.02300000004</v>
      </c>
      <c r="G165" s="27">
        <f t="shared" si="56"/>
        <v>562995.02300000004</v>
      </c>
      <c r="H165" s="27">
        <f>SUM(B165:G165)</f>
        <v>3282941.8730000001</v>
      </c>
      <c r="I165" s="227" t="s">
        <v>1414</v>
      </c>
      <c r="J165" s="109">
        <v>84835.622999999905</v>
      </c>
      <c r="K165" s="109">
        <v>39496.523000000001</v>
      </c>
      <c r="L165" s="109">
        <v>39496.523000000001</v>
      </c>
      <c r="M165" s="109">
        <v>39496.523000000001</v>
      </c>
      <c r="N165" s="109">
        <v>39496.523000000001</v>
      </c>
      <c r="O165" s="109">
        <v>39496.523000000001</v>
      </c>
      <c r="P165" s="109">
        <v>282318.2379999999</v>
      </c>
      <c r="Q165" s="664">
        <f t="shared" si="42"/>
        <v>423348.73499999999</v>
      </c>
      <c r="R165" s="664">
        <f t="shared" si="43"/>
        <v>483280.89999999997</v>
      </c>
      <c r="S165" s="664">
        <f t="shared" si="44"/>
        <v>523498.50000000006</v>
      </c>
      <c r="T165" s="664">
        <f t="shared" si="45"/>
        <v>523498.50000000006</v>
      </c>
      <c r="U165" s="664">
        <f t="shared" si="46"/>
        <v>523498.50000000006</v>
      </c>
      <c r="V165" s="664">
        <f t="shared" si="47"/>
        <v>523498.50000000006</v>
      </c>
      <c r="W165" s="664">
        <f t="shared" si="48"/>
        <v>3000623.6350000002</v>
      </c>
      <c r="X165" s="654">
        <f t="shared" si="49"/>
        <v>0</v>
      </c>
    </row>
    <row r="166" spans="1:26">
      <c r="A166" s="23" t="s">
        <v>89</v>
      </c>
      <c r="B166" s="618">
        <f>50431.7229999999-3350-16838.865</f>
        <v>30242.857999999902</v>
      </c>
      <c r="C166" s="24">
        <v>431.72300000000001</v>
      </c>
      <c r="D166" s="24">
        <v>431.72300000000001</v>
      </c>
      <c r="E166" s="24">
        <v>431.72300000000001</v>
      </c>
      <c r="F166" s="24">
        <v>431.72300000000001</v>
      </c>
      <c r="G166" s="24">
        <v>431.72300000000001</v>
      </c>
      <c r="H166" s="24">
        <f>SUM(B166:G166)</f>
        <v>32401.472999999911</v>
      </c>
      <c r="I166" s="227" t="s">
        <v>89</v>
      </c>
      <c r="J166" s="109">
        <v>50431.722999999904</v>
      </c>
      <c r="K166" s="109">
        <v>431.72300000000001</v>
      </c>
      <c r="L166" s="109">
        <v>431.72300000000001</v>
      </c>
      <c r="M166" s="109">
        <v>431.72300000000001</v>
      </c>
      <c r="N166" s="109">
        <v>431.72300000000001</v>
      </c>
      <c r="O166" s="109">
        <v>431.72300000000001</v>
      </c>
      <c r="P166" s="109">
        <v>52590.337999999894</v>
      </c>
      <c r="Q166" s="666">
        <f>B166-J166</f>
        <v>-20188.865000000002</v>
      </c>
      <c r="R166" s="664">
        <f t="shared" si="43"/>
        <v>0</v>
      </c>
      <c r="S166" s="664">
        <f t="shared" si="44"/>
        <v>0</v>
      </c>
      <c r="T166" s="664">
        <f t="shared" si="45"/>
        <v>0</v>
      </c>
      <c r="U166" s="664">
        <f t="shared" si="46"/>
        <v>0</v>
      </c>
      <c r="V166" s="664">
        <f t="shared" si="47"/>
        <v>0</v>
      </c>
      <c r="W166" s="664">
        <f t="shared" si="48"/>
        <v>-20188.864999999983</v>
      </c>
      <c r="X166" s="654">
        <f t="shared" si="49"/>
        <v>0</v>
      </c>
      <c r="Y166" s="664">
        <v>50431.722999999998</v>
      </c>
      <c r="Z166" s="667">
        <f>B166-Y166</f>
        <v>-20188.865000000096</v>
      </c>
    </row>
    <row r="167" spans="1:26">
      <c r="A167" s="28" t="s">
        <v>90</v>
      </c>
      <c r="B167" s="26">
        <v>0</v>
      </c>
      <c r="C167" s="26">
        <v>0</v>
      </c>
      <c r="D167" s="26">
        <v>0</v>
      </c>
      <c r="E167" s="26">
        <v>0</v>
      </c>
      <c r="F167" s="26">
        <v>0</v>
      </c>
      <c r="G167" s="26">
        <v>0</v>
      </c>
      <c r="H167" s="24">
        <f>B167+C167+D167</f>
        <v>0</v>
      </c>
      <c r="I167" s="227" t="s">
        <v>90</v>
      </c>
      <c r="J167" s="109">
        <v>0</v>
      </c>
      <c r="K167" s="109">
        <v>0</v>
      </c>
      <c r="L167" s="109">
        <v>0</v>
      </c>
      <c r="M167" s="109">
        <v>0</v>
      </c>
      <c r="N167" s="109">
        <v>0</v>
      </c>
      <c r="O167" s="109">
        <v>0</v>
      </c>
      <c r="P167" s="109">
        <v>0</v>
      </c>
      <c r="Q167" s="664">
        <f t="shared" si="42"/>
        <v>0</v>
      </c>
      <c r="R167" s="664">
        <f t="shared" si="43"/>
        <v>0</v>
      </c>
      <c r="S167" s="664">
        <f t="shared" si="44"/>
        <v>0</v>
      </c>
      <c r="T167" s="664">
        <f t="shared" si="45"/>
        <v>0</v>
      </c>
      <c r="U167" s="664">
        <f t="shared" si="46"/>
        <v>0</v>
      </c>
      <c r="V167" s="664">
        <f t="shared" si="47"/>
        <v>0</v>
      </c>
      <c r="W167" s="664">
        <f t="shared" si="48"/>
        <v>0</v>
      </c>
      <c r="X167" s="654">
        <f t="shared" si="49"/>
        <v>0</v>
      </c>
    </row>
    <row r="168" spans="1:26" ht="31.5">
      <c r="A168" s="28" t="s">
        <v>91</v>
      </c>
      <c r="B168" s="26">
        <v>0</v>
      </c>
      <c r="C168" s="26">
        <v>0</v>
      </c>
      <c r="D168" s="26">
        <v>0</v>
      </c>
      <c r="E168" s="26">
        <v>0</v>
      </c>
      <c r="F168" s="26">
        <v>0</v>
      </c>
      <c r="G168" s="26">
        <v>0</v>
      </c>
      <c r="H168" s="24">
        <f t="shared" ref="H168:H173" si="57">B168+C168+D168</f>
        <v>0</v>
      </c>
      <c r="I168" s="227" t="s">
        <v>91</v>
      </c>
      <c r="J168" s="109">
        <v>0</v>
      </c>
      <c r="K168" s="109">
        <v>0</v>
      </c>
      <c r="L168" s="109">
        <v>0</v>
      </c>
      <c r="M168" s="109">
        <v>0</v>
      </c>
      <c r="N168" s="109">
        <v>0</v>
      </c>
      <c r="O168" s="109">
        <v>0</v>
      </c>
      <c r="P168" s="109">
        <v>0</v>
      </c>
      <c r="Q168" s="664">
        <f t="shared" si="42"/>
        <v>0</v>
      </c>
      <c r="R168" s="664">
        <f t="shared" si="43"/>
        <v>0</v>
      </c>
      <c r="S168" s="664">
        <f t="shared" si="44"/>
        <v>0</v>
      </c>
      <c r="T168" s="664">
        <f t="shared" si="45"/>
        <v>0</v>
      </c>
      <c r="U168" s="664">
        <f t="shared" si="46"/>
        <v>0</v>
      </c>
      <c r="V168" s="664">
        <f t="shared" si="47"/>
        <v>0</v>
      </c>
      <c r="W168" s="664">
        <f t="shared" si="48"/>
        <v>0</v>
      </c>
      <c r="X168" s="654">
        <f t="shared" si="49"/>
        <v>0</v>
      </c>
    </row>
    <row r="169" spans="1:26">
      <c r="A169" s="25" t="s">
        <v>40</v>
      </c>
      <c r="B169" s="26">
        <v>0</v>
      </c>
      <c r="C169" s="26">
        <v>0</v>
      </c>
      <c r="D169" s="26">
        <v>0</v>
      </c>
      <c r="E169" s="26">
        <v>0</v>
      </c>
      <c r="F169" s="26">
        <v>0</v>
      </c>
      <c r="G169" s="26">
        <v>0</v>
      </c>
      <c r="H169" s="24">
        <f t="shared" si="57"/>
        <v>0</v>
      </c>
      <c r="I169" s="227" t="s">
        <v>40</v>
      </c>
      <c r="J169" s="109">
        <v>0</v>
      </c>
      <c r="K169" s="109">
        <v>0</v>
      </c>
      <c r="L169" s="109">
        <v>0</v>
      </c>
      <c r="M169" s="109">
        <v>0</v>
      </c>
      <c r="N169" s="109">
        <v>0</v>
      </c>
      <c r="O169" s="109">
        <v>0</v>
      </c>
      <c r="P169" s="109">
        <v>0</v>
      </c>
      <c r="Q169" s="664">
        <f t="shared" si="42"/>
        <v>0</v>
      </c>
      <c r="R169" s="664">
        <f t="shared" si="43"/>
        <v>0</v>
      </c>
      <c r="S169" s="664">
        <f t="shared" si="44"/>
        <v>0</v>
      </c>
      <c r="T169" s="664">
        <f t="shared" si="45"/>
        <v>0</v>
      </c>
      <c r="U169" s="664">
        <f t="shared" si="46"/>
        <v>0</v>
      </c>
      <c r="V169" s="664">
        <f t="shared" si="47"/>
        <v>0</v>
      </c>
      <c r="W169" s="664">
        <f t="shared" si="48"/>
        <v>0</v>
      </c>
      <c r="X169" s="654">
        <f t="shared" si="49"/>
        <v>0</v>
      </c>
    </row>
    <row r="170" spans="1:26" ht="47.25">
      <c r="A170" s="606" t="s">
        <v>92</v>
      </c>
      <c r="B170" s="260">
        <v>0</v>
      </c>
      <c r="C170" s="260">
        <v>0</v>
      </c>
      <c r="D170" s="260">
        <v>0</v>
      </c>
      <c r="E170" s="260">
        <v>0</v>
      </c>
      <c r="F170" s="260">
        <v>0</v>
      </c>
      <c r="G170" s="260">
        <v>0</v>
      </c>
      <c r="H170" s="204">
        <f t="shared" si="57"/>
        <v>0</v>
      </c>
      <c r="I170" s="227" t="s">
        <v>92</v>
      </c>
      <c r="J170" s="109">
        <v>0</v>
      </c>
      <c r="K170" s="109">
        <v>0</v>
      </c>
      <c r="L170" s="109">
        <v>0</v>
      </c>
      <c r="M170" s="109">
        <v>0</v>
      </c>
      <c r="N170" s="109">
        <v>0</v>
      </c>
      <c r="O170" s="109">
        <v>0</v>
      </c>
      <c r="P170" s="109">
        <v>0</v>
      </c>
      <c r="Q170" s="664">
        <f t="shared" si="42"/>
        <v>0</v>
      </c>
      <c r="R170" s="664">
        <f t="shared" si="43"/>
        <v>0</v>
      </c>
      <c r="S170" s="664">
        <f t="shared" si="44"/>
        <v>0</v>
      </c>
      <c r="T170" s="664">
        <f t="shared" si="45"/>
        <v>0</v>
      </c>
      <c r="U170" s="664">
        <f t="shared" si="46"/>
        <v>0</v>
      </c>
      <c r="V170" s="664">
        <f t="shared" si="47"/>
        <v>0</v>
      </c>
      <c r="W170" s="664">
        <f t="shared" si="48"/>
        <v>0</v>
      </c>
      <c r="X170" s="654">
        <f t="shared" si="49"/>
        <v>0</v>
      </c>
    </row>
    <row r="171" spans="1:26" ht="31.5">
      <c r="A171" s="31" t="s">
        <v>93</v>
      </c>
      <c r="B171" s="629">
        <v>477941.5</v>
      </c>
      <c r="C171" s="629">
        <v>522345.69999999995</v>
      </c>
      <c r="D171" s="629">
        <v>562563.30000000005</v>
      </c>
      <c r="E171" s="629">
        <v>562563.30000000005</v>
      </c>
      <c r="F171" s="629">
        <v>562563.30000000005</v>
      </c>
      <c r="G171" s="629">
        <v>562563.30000000005</v>
      </c>
      <c r="H171" s="630">
        <f>B171+C171+D171+E171+F171+G171</f>
        <v>3250540.3999999994</v>
      </c>
      <c r="I171" s="227" t="s">
        <v>93</v>
      </c>
      <c r="J171" s="109">
        <v>34403.9</v>
      </c>
      <c r="K171" s="109">
        <v>39064.800000000003</v>
      </c>
      <c r="L171" s="109">
        <v>39064.800000000003</v>
      </c>
      <c r="M171" s="109">
        <v>39064.800000000003</v>
      </c>
      <c r="N171" s="109">
        <v>39064.800000000003</v>
      </c>
      <c r="O171" s="109">
        <v>39064.800000000003</v>
      </c>
      <c r="P171" s="109">
        <v>229727.90000000002</v>
      </c>
      <c r="Q171" s="664">
        <f t="shared" si="42"/>
        <v>443537.6</v>
      </c>
      <c r="R171" s="664">
        <f t="shared" si="43"/>
        <v>483280.89999999997</v>
      </c>
      <c r="S171" s="664">
        <f t="shared" si="44"/>
        <v>523498.50000000006</v>
      </c>
      <c r="T171" s="664">
        <f t="shared" si="45"/>
        <v>523498.50000000006</v>
      </c>
      <c r="U171" s="664">
        <f t="shared" si="46"/>
        <v>523498.50000000006</v>
      </c>
      <c r="V171" s="664">
        <f t="shared" si="47"/>
        <v>523498.50000000006</v>
      </c>
      <c r="W171" s="664">
        <f t="shared" si="48"/>
        <v>3020812.4999999995</v>
      </c>
      <c r="X171" s="654">
        <f t="shared" si="49"/>
        <v>0</v>
      </c>
    </row>
    <row r="172" spans="1:26">
      <c r="A172" s="23" t="s">
        <v>94</v>
      </c>
      <c r="B172" s="26">
        <v>0</v>
      </c>
      <c r="C172" s="26">
        <v>0</v>
      </c>
      <c r="D172" s="26">
        <v>0</v>
      </c>
      <c r="E172" s="26">
        <v>0</v>
      </c>
      <c r="F172" s="26">
        <v>0</v>
      </c>
      <c r="G172" s="26">
        <v>0</v>
      </c>
      <c r="H172" s="24">
        <f t="shared" si="57"/>
        <v>0</v>
      </c>
      <c r="I172" s="227" t="s">
        <v>94</v>
      </c>
      <c r="J172" s="109">
        <v>0</v>
      </c>
      <c r="K172" s="109">
        <v>0</v>
      </c>
      <c r="L172" s="109">
        <v>0</v>
      </c>
      <c r="M172" s="109">
        <v>0</v>
      </c>
      <c r="N172" s="109">
        <v>0</v>
      </c>
      <c r="O172" s="109">
        <v>0</v>
      </c>
      <c r="P172" s="109">
        <v>0</v>
      </c>
      <c r="Q172" s="664">
        <f t="shared" si="42"/>
        <v>0</v>
      </c>
      <c r="R172" s="664">
        <f t="shared" si="43"/>
        <v>0</v>
      </c>
      <c r="S172" s="664">
        <f t="shared" si="44"/>
        <v>0</v>
      </c>
      <c r="T172" s="664">
        <f t="shared" si="45"/>
        <v>0</v>
      </c>
      <c r="U172" s="664">
        <f t="shared" si="46"/>
        <v>0</v>
      </c>
      <c r="V172" s="664">
        <f t="shared" si="47"/>
        <v>0</v>
      </c>
      <c r="W172" s="664">
        <f t="shared" si="48"/>
        <v>0</v>
      </c>
      <c r="X172" s="654">
        <f t="shared" si="49"/>
        <v>0</v>
      </c>
    </row>
    <row r="173" spans="1:26">
      <c r="A173" s="23" t="s">
        <v>95</v>
      </c>
      <c r="B173" s="26">
        <v>0</v>
      </c>
      <c r="C173" s="26">
        <v>0</v>
      </c>
      <c r="D173" s="26">
        <v>0</v>
      </c>
      <c r="E173" s="26">
        <v>0</v>
      </c>
      <c r="F173" s="26">
        <v>0</v>
      </c>
      <c r="G173" s="26">
        <v>0</v>
      </c>
      <c r="H173" s="24">
        <f t="shared" si="57"/>
        <v>0</v>
      </c>
      <c r="I173" s="227" t="s">
        <v>95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09">
        <v>0</v>
      </c>
      <c r="P173" s="109">
        <v>0</v>
      </c>
      <c r="Q173" s="664">
        <f t="shared" si="42"/>
        <v>0</v>
      </c>
      <c r="R173" s="664">
        <f t="shared" si="43"/>
        <v>0</v>
      </c>
      <c r="S173" s="664">
        <f t="shared" si="44"/>
        <v>0</v>
      </c>
      <c r="T173" s="664">
        <f t="shared" si="45"/>
        <v>0</v>
      </c>
      <c r="U173" s="664">
        <f t="shared" si="46"/>
        <v>0</v>
      </c>
      <c r="V173" s="664">
        <f t="shared" si="47"/>
        <v>0</v>
      </c>
      <c r="W173" s="664">
        <f t="shared" si="48"/>
        <v>0</v>
      </c>
      <c r="X173" s="654">
        <f t="shared" si="49"/>
        <v>0</v>
      </c>
    </row>
    <row r="174" spans="1:26">
      <c r="A174" s="2" t="s">
        <v>96</v>
      </c>
      <c r="B174" s="20">
        <v>0</v>
      </c>
      <c r="C174" s="20">
        <v>0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27" t="s">
        <v>96</v>
      </c>
      <c r="J174" s="109">
        <v>0</v>
      </c>
      <c r="K174" s="109">
        <v>0</v>
      </c>
      <c r="L174" s="109">
        <v>0</v>
      </c>
      <c r="M174" s="109">
        <v>0</v>
      </c>
      <c r="N174" s="109">
        <v>0</v>
      </c>
      <c r="O174" s="109">
        <v>0</v>
      </c>
      <c r="P174" s="109">
        <v>0</v>
      </c>
      <c r="Q174" s="664">
        <f t="shared" si="42"/>
        <v>0</v>
      </c>
      <c r="R174" s="664">
        <f t="shared" si="43"/>
        <v>0</v>
      </c>
      <c r="S174" s="664">
        <f t="shared" si="44"/>
        <v>0</v>
      </c>
      <c r="T174" s="664">
        <f t="shared" si="45"/>
        <v>0</v>
      </c>
      <c r="U174" s="664">
        <f t="shared" si="46"/>
        <v>0</v>
      </c>
      <c r="V174" s="664">
        <f t="shared" si="47"/>
        <v>0</v>
      </c>
      <c r="W174" s="664">
        <f t="shared" si="48"/>
        <v>0</v>
      </c>
      <c r="X174" s="654">
        <f t="shared" si="49"/>
        <v>0</v>
      </c>
    </row>
    <row r="175" spans="1:26" ht="47.25">
      <c r="A175" s="607" t="s">
        <v>1415</v>
      </c>
      <c r="B175" s="27">
        <f>B176+B179+B180+B181+B182+B183</f>
        <v>977.7</v>
      </c>
      <c r="C175" s="27">
        <f>C176+C179+C180+C181+C182+C183</f>
        <v>675.7</v>
      </c>
      <c r="D175" s="27">
        <f t="shared" ref="D175:G175" si="58">D176+D179+D180+D181+D182+D183</f>
        <v>675.7</v>
      </c>
      <c r="E175" s="27">
        <f t="shared" si="58"/>
        <v>675.7</v>
      </c>
      <c r="F175" s="27">
        <f t="shared" si="58"/>
        <v>675.7</v>
      </c>
      <c r="G175" s="27">
        <f t="shared" si="58"/>
        <v>675.7</v>
      </c>
      <c r="H175" s="27">
        <f>SUM(B175:G175)</f>
        <v>4356.2</v>
      </c>
      <c r="I175" s="227" t="s">
        <v>1415</v>
      </c>
      <c r="J175" s="109">
        <v>977.7</v>
      </c>
      <c r="K175" s="109">
        <v>675.7</v>
      </c>
      <c r="L175" s="109">
        <v>675.7</v>
      </c>
      <c r="M175" s="109">
        <v>675.7</v>
      </c>
      <c r="N175" s="109">
        <v>675.7</v>
      </c>
      <c r="O175" s="109">
        <v>675.7</v>
      </c>
      <c r="P175" s="109">
        <v>4356.2</v>
      </c>
      <c r="Q175" s="664">
        <f t="shared" si="42"/>
        <v>0</v>
      </c>
      <c r="R175" s="664">
        <f t="shared" si="43"/>
        <v>0</v>
      </c>
      <c r="S175" s="664">
        <f t="shared" si="44"/>
        <v>0</v>
      </c>
      <c r="T175" s="664">
        <f t="shared" si="45"/>
        <v>0</v>
      </c>
      <c r="U175" s="664">
        <f t="shared" si="46"/>
        <v>0</v>
      </c>
      <c r="V175" s="664">
        <f t="shared" si="47"/>
        <v>0</v>
      </c>
      <c r="W175" s="664">
        <f t="shared" si="48"/>
        <v>0</v>
      </c>
      <c r="X175" s="654">
        <f t="shared" si="49"/>
        <v>0</v>
      </c>
    </row>
    <row r="176" spans="1:26">
      <c r="A176" s="13" t="s">
        <v>89</v>
      </c>
      <c r="B176" s="22">
        <v>977.7</v>
      </c>
      <c r="C176" s="22">
        <v>675.7</v>
      </c>
      <c r="D176" s="22">
        <v>675.7</v>
      </c>
      <c r="E176" s="22">
        <v>675.7</v>
      </c>
      <c r="F176" s="22">
        <v>675.7</v>
      </c>
      <c r="G176" s="22">
        <v>675.7</v>
      </c>
      <c r="H176" s="22">
        <f>SUM(B176:G176)</f>
        <v>4356.2</v>
      </c>
      <c r="I176" s="227" t="s">
        <v>89</v>
      </c>
      <c r="J176" s="109">
        <v>977.7</v>
      </c>
      <c r="K176" s="109">
        <v>675.7</v>
      </c>
      <c r="L176" s="109">
        <v>675.7</v>
      </c>
      <c r="M176" s="109">
        <v>675.7</v>
      </c>
      <c r="N176" s="109">
        <v>675.7</v>
      </c>
      <c r="O176" s="109">
        <v>675.7</v>
      </c>
      <c r="P176" s="109">
        <v>4356.2</v>
      </c>
      <c r="Q176" s="664">
        <f t="shared" si="42"/>
        <v>0</v>
      </c>
      <c r="R176" s="664">
        <f t="shared" si="43"/>
        <v>0</v>
      </c>
      <c r="S176" s="664">
        <f t="shared" si="44"/>
        <v>0</v>
      </c>
      <c r="T176" s="664">
        <f t="shared" si="45"/>
        <v>0</v>
      </c>
      <c r="U176" s="664">
        <f t="shared" si="46"/>
        <v>0</v>
      </c>
      <c r="V176" s="664">
        <f t="shared" si="47"/>
        <v>0</v>
      </c>
      <c r="W176" s="664">
        <f t="shared" si="48"/>
        <v>0</v>
      </c>
      <c r="X176" s="654">
        <f t="shared" si="49"/>
        <v>0</v>
      </c>
    </row>
    <row r="177" spans="1:27">
      <c r="A177" s="14" t="s">
        <v>90</v>
      </c>
      <c r="B177" s="22">
        <v>0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f t="shared" ref="H177:H183" si="59">B177+C177+D177</f>
        <v>0</v>
      </c>
      <c r="I177" s="227" t="s">
        <v>90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09">
        <v>0</v>
      </c>
      <c r="Q177" s="664">
        <f t="shared" si="42"/>
        <v>0</v>
      </c>
      <c r="R177" s="664">
        <f t="shared" si="43"/>
        <v>0</v>
      </c>
      <c r="S177" s="664">
        <f t="shared" si="44"/>
        <v>0</v>
      </c>
      <c r="T177" s="664">
        <f t="shared" si="45"/>
        <v>0</v>
      </c>
      <c r="U177" s="664">
        <f t="shared" si="46"/>
        <v>0</v>
      </c>
      <c r="V177" s="664">
        <f t="shared" si="47"/>
        <v>0</v>
      </c>
      <c r="W177" s="664">
        <f t="shared" si="48"/>
        <v>0</v>
      </c>
      <c r="X177" s="654">
        <f t="shared" si="49"/>
        <v>0</v>
      </c>
    </row>
    <row r="178" spans="1:27" ht="31.5">
      <c r="A178" s="14" t="s">
        <v>91</v>
      </c>
      <c r="B178" s="22">
        <v>0</v>
      </c>
      <c r="C178" s="22">
        <v>0</v>
      </c>
      <c r="D178" s="22">
        <v>0</v>
      </c>
      <c r="E178" s="22">
        <v>0</v>
      </c>
      <c r="F178" s="22">
        <v>0</v>
      </c>
      <c r="G178" s="22">
        <v>0</v>
      </c>
      <c r="H178" s="22">
        <f t="shared" si="59"/>
        <v>0</v>
      </c>
      <c r="I178" s="227" t="s">
        <v>91</v>
      </c>
      <c r="J178" s="109">
        <v>0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09">
        <v>0</v>
      </c>
      <c r="Q178" s="664">
        <f t="shared" si="42"/>
        <v>0</v>
      </c>
      <c r="R178" s="664">
        <f t="shared" si="43"/>
        <v>0</v>
      </c>
      <c r="S178" s="664">
        <f t="shared" si="44"/>
        <v>0</v>
      </c>
      <c r="T178" s="664">
        <f t="shared" si="45"/>
        <v>0</v>
      </c>
      <c r="U178" s="664">
        <f t="shared" si="46"/>
        <v>0</v>
      </c>
      <c r="V178" s="664">
        <f t="shared" si="47"/>
        <v>0</v>
      </c>
      <c r="W178" s="664">
        <f t="shared" si="48"/>
        <v>0</v>
      </c>
      <c r="X178" s="654">
        <f t="shared" si="49"/>
        <v>0</v>
      </c>
    </row>
    <row r="179" spans="1:27">
      <c r="A179" s="14" t="s">
        <v>40</v>
      </c>
      <c r="B179" s="22">
        <v>0</v>
      </c>
      <c r="C179" s="22">
        <v>0</v>
      </c>
      <c r="D179" s="22">
        <v>0</v>
      </c>
      <c r="E179" s="22">
        <v>0</v>
      </c>
      <c r="F179" s="22">
        <v>0</v>
      </c>
      <c r="G179" s="22">
        <v>0</v>
      </c>
      <c r="H179" s="22">
        <f t="shared" si="59"/>
        <v>0</v>
      </c>
      <c r="I179" s="227" t="s">
        <v>40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09">
        <v>0</v>
      </c>
      <c r="Q179" s="664">
        <f t="shared" si="42"/>
        <v>0</v>
      </c>
      <c r="R179" s="664">
        <f t="shared" si="43"/>
        <v>0</v>
      </c>
      <c r="S179" s="664">
        <f t="shared" si="44"/>
        <v>0</v>
      </c>
      <c r="T179" s="664">
        <f t="shared" si="45"/>
        <v>0</v>
      </c>
      <c r="U179" s="664">
        <f t="shared" si="46"/>
        <v>0</v>
      </c>
      <c r="V179" s="664">
        <f t="shared" si="47"/>
        <v>0</v>
      </c>
      <c r="W179" s="664">
        <f t="shared" si="48"/>
        <v>0</v>
      </c>
      <c r="X179" s="654">
        <f t="shared" si="49"/>
        <v>0</v>
      </c>
    </row>
    <row r="180" spans="1:27" ht="47.25">
      <c r="A180" s="611" t="s">
        <v>92</v>
      </c>
      <c r="B180" s="79">
        <v>0</v>
      </c>
      <c r="C180" s="79">
        <v>0</v>
      </c>
      <c r="D180" s="79">
        <v>0</v>
      </c>
      <c r="E180" s="79">
        <v>0</v>
      </c>
      <c r="F180" s="79">
        <v>0</v>
      </c>
      <c r="G180" s="79">
        <v>0</v>
      </c>
      <c r="H180" s="79">
        <f t="shared" si="59"/>
        <v>0</v>
      </c>
      <c r="I180" s="227" t="s">
        <v>92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09">
        <v>0</v>
      </c>
      <c r="Q180" s="664">
        <f t="shared" si="42"/>
        <v>0</v>
      </c>
      <c r="R180" s="664">
        <f t="shared" si="43"/>
        <v>0</v>
      </c>
      <c r="S180" s="664">
        <f t="shared" si="44"/>
        <v>0</v>
      </c>
      <c r="T180" s="664">
        <f t="shared" si="45"/>
        <v>0</v>
      </c>
      <c r="U180" s="664">
        <f t="shared" si="46"/>
        <v>0</v>
      </c>
      <c r="V180" s="664">
        <f t="shared" si="47"/>
        <v>0</v>
      </c>
      <c r="W180" s="664">
        <f t="shared" si="48"/>
        <v>0</v>
      </c>
      <c r="X180" s="654">
        <f t="shared" si="49"/>
        <v>0</v>
      </c>
    </row>
    <row r="181" spans="1:27" ht="31.5">
      <c r="A181" s="70" t="s">
        <v>93</v>
      </c>
      <c r="B181" s="71">
        <v>0</v>
      </c>
      <c r="C181" s="71">
        <v>0</v>
      </c>
      <c r="D181" s="71">
        <v>0</v>
      </c>
      <c r="E181" s="71">
        <v>0</v>
      </c>
      <c r="F181" s="71">
        <v>0</v>
      </c>
      <c r="G181" s="71">
        <v>0</v>
      </c>
      <c r="H181" s="71">
        <f t="shared" si="59"/>
        <v>0</v>
      </c>
      <c r="I181" s="227" t="s">
        <v>93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09">
        <v>0</v>
      </c>
      <c r="Q181" s="664">
        <f t="shared" si="42"/>
        <v>0</v>
      </c>
      <c r="R181" s="664">
        <f t="shared" si="43"/>
        <v>0</v>
      </c>
      <c r="S181" s="664">
        <f t="shared" si="44"/>
        <v>0</v>
      </c>
      <c r="T181" s="664">
        <f t="shared" si="45"/>
        <v>0</v>
      </c>
      <c r="U181" s="664">
        <f t="shared" si="46"/>
        <v>0</v>
      </c>
      <c r="V181" s="664">
        <f t="shared" si="47"/>
        <v>0</v>
      </c>
      <c r="W181" s="664">
        <f t="shared" si="48"/>
        <v>0</v>
      </c>
      <c r="X181" s="654">
        <f t="shared" si="49"/>
        <v>0</v>
      </c>
    </row>
    <row r="182" spans="1:27">
      <c r="A182" s="13" t="s">
        <v>94</v>
      </c>
      <c r="B182" s="22">
        <v>0</v>
      </c>
      <c r="C182" s="22">
        <v>0</v>
      </c>
      <c r="D182" s="22">
        <v>0</v>
      </c>
      <c r="E182" s="22">
        <v>0</v>
      </c>
      <c r="F182" s="22">
        <v>0</v>
      </c>
      <c r="G182" s="22">
        <v>0</v>
      </c>
      <c r="H182" s="22">
        <f t="shared" si="59"/>
        <v>0</v>
      </c>
      <c r="I182" s="227" t="s">
        <v>94</v>
      </c>
      <c r="J182" s="109">
        <v>0</v>
      </c>
      <c r="K182" s="109">
        <v>0</v>
      </c>
      <c r="L182" s="109">
        <v>0</v>
      </c>
      <c r="M182" s="109">
        <v>0</v>
      </c>
      <c r="N182" s="109">
        <v>0</v>
      </c>
      <c r="O182" s="109">
        <v>0</v>
      </c>
      <c r="P182" s="109">
        <v>0</v>
      </c>
      <c r="Q182" s="664">
        <f t="shared" si="42"/>
        <v>0</v>
      </c>
      <c r="R182" s="664">
        <f t="shared" si="43"/>
        <v>0</v>
      </c>
      <c r="S182" s="664">
        <f t="shared" si="44"/>
        <v>0</v>
      </c>
      <c r="T182" s="664">
        <f t="shared" si="45"/>
        <v>0</v>
      </c>
      <c r="U182" s="664">
        <f t="shared" si="46"/>
        <v>0</v>
      </c>
      <c r="V182" s="664">
        <f t="shared" si="47"/>
        <v>0</v>
      </c>
      <c r="W182" s="664">
        <f t="shared" si="48"/>
        <v>0</v>
      </c>
      <c r="X182" s="654">
        <f t="shared" si="49"/>
        <v>0</v>
      </c>
    </row>
    <row r="183" spans="1:27">
      <c r="A183" s="13" t="s">
        <v>95</v>
      </c>
      <c r="B183" s="22">
        <v>0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f t="shared" si="59"/>
        <v>0</v>
      </c>
      <c r="I183" s="227" t="s">
        <v>95</v>
      </c>
      <c r="J183" s="109">
        <v>0</v>
      </c>
      <c r="K183" s="109">
        <v>0</v>
      </c>
      <c r="L183" s="109">
        <v>0</v>
      </c>
      <c r="M183" s="109">
        <v>0</v>
      </c>
      <c r="N183" s="109">
        <v>0</v>
      </c>
      <c r="O183" s="109">
        <v>0</v>
      </c>
      <c r="P183" s="109">
        <v>0</v>
      </c>
      <c r="Q183" s="664">
        <f t="shared" si="42"/>
        <v>0</v>
      </c>
      <c r="R183" s="664">
        <f t="shared" si="43"/>
        <v>0</v>
      </c>
      <c r="S183" s="664">
        <f t="shared" si="44"/>
        <v>0</v>
      </c>
      <c r="T183" s="664">
        <f t="shared" si="45"/>
        <v>0</v>
      </c>
      <c r="U183" s="664">
        <f t="shared" si="46"/>
        <v>0</v>
      </c>
      <c r="V183" s="664">
        <f t="shared" si="47"/>
        <v>0</v>
      </c>
      <c r="W183" s="664">
        <f t="shared" si="48"/>
        <v>0</v>
      </c>
      <c r="X183" s="654">
        <f t="shared" si="49"/>
        <v>0</v>
      </c>
    </row>
    <row r="184" spans="1:27">
      <c r="A184" s="2" t="s">
        <v>96</v>
      </c>
      <c r="B184" s="20">
        <v>0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27" t="s">
        <v>96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09">
        <v>0</v>
      </c>
      <c r="Q184" s="664">
        <f t="shared" si="42"/>
        <v>0</v>
      </c>
      <c r="R184" s="664">
        <f t="shared" si="43"/>
        <v>0</v>
      </c>
      <c r="S184" s="664">
        <f t="shared" si="44"/>
        <v>0</v>
      </c>
      <c r="T184" s="664">
        <f t="shared" si="45"/>
        <v>0</v>
      </c>
      <c r="U184" s="664">
        <f t="shared" si="46"/>
        <v>0</v>
      </c>
      <c r="V184" s="664">
        <f t="shared" si="47"/>
        <v>0</v>
      </c>
      <c r="W184" s="664">
        <f t="shared" si="48"/>
        <v>0</v>
      </c>
      <c r="X184" s="654">
        <f t="shared" si="49"/>
        <v>0</v>
      </c>
    </row>
    <row r="185" spans="1:27" ht="54" customHeight="1">
      <c r="A185" s="607" t="s">
        <v>1416</v>
      </c>
      <c r="B185" s="27">
        <f>B186+B189+B190+B191+B192+B193</f>
        <v>10669737.932</v>
      </c>
      <c r="C185" s="27">
        <f>C186+C189+C190+C191+C192+C193</f>
        <v>11506178.261</v>
      </c>
      <c r="D185" s="27">
        <f>D186+D189+D190+D191+D192+D193</f>
        <v>12347869.035</v>
      </c>
      <c r="E185" s="27">
        <f t="shared" ref="E185:G185" si="60">E186+E189+E190+E191+E192+E193</f>
        <v>12347869.035</v>
      </c>
      <c r="F185" s="27">
        <f t="shared" si="60"/>
        <v>12347869.035</v>
      </c>
      <c r="G185" s="27">
        <f t="shared" si="60"/>
        <v>12347869.035</v>
      </c>
      <c r="H185" s="27">
        <f>SUM(B185:G185)</f>
        <v>71567392.332999989</v>
      </c>
      <c r="I185" s="227" t="s">
        <v>1416</v>
      </c>
      <c r="J185" s="109">
        <v>10843719.123</v>
      </c>
      <c r="K185" s="109">
        <v>11808994.661</v>
      </c>
      <c r="L185" s="109">
        <v>11805997.535</v>
      </c>
      <c r="M185" s="109">
        <v>11805997.535</v>
      </c>
      <c r="N185" s="109">
        <v>11805997.535</v>
      </c>
      <c r="O185" s="109">
        <v>11805997.535</v>
      </c>
      <c r="P185" s="109">
        <v>69876703.923999995</v>
      </c>
      <c r="Q185" s="664">
        <f t="shared" si="42"/>
        <v>-173981.19099999964</v>
      </c>
      <c r="R185" s="664">
        <f t="shared" si="43"/>
        <v>-302816.40000000037</v>
      </c>
      <c r="S185" s="664">
        <f t="shared" si="44"/>
        <v>541871.5</v>
      </c>
      <c r="T185" s="664">
        <f t="shared" si="45"/>
        <v>541871.5</v>
      </c>
      <c r="U185" s="664">
        <f t="shared" si="46"/>
        <v>541871.5</v>
      </c>
      <c r="V185" s="664">
        <f t="shared" si="47"/>
        <v>541871.5</v>
      </c>
      <c r="W185" s="664">
        <f t="shared" si="48"/>
        <v>1690688.4089999944</v>
      </c>
      <c r="X185" s="654">
        <f t="shared" si="49"/>
        <v>5.5879354476928711E-9</v>
      </c>
    </row>
    <row r="186" spans="1:27">
      <c r="A186" s="13" t="s">
        <v>89</v>
      </c>
      <c r="B186" s="653">
        <f>390732.123+16087.24+7509.069</f>
        <v>414328.43200000003</v>
      </c>
      <c r="C186" s="22">
        <v>369950.16100000002</v>
      </c>
      <c r="D186" s="22">
        <v>366953.03499999997</v>
      </c>
      <c r="E186" s="22">
        <v>366953.03499999997</v>
      </c>
      <c r="F186" s="22">
        <v>366953.03499999997</v>
      </c>
      <c r="G186" s="22">
        <v>366953.03499999997</v>
      </c>
      <c r="H186" s="22">
        <f>SUM(B186:G186)</f>
        <v>2252090.733</v>
      </c>
      <c r="I186" s="227" t="s">
        <v>89</v>
      </c>
      <c r="J186" s="109">
        <v>390732.12300000002</v>
      </c>
      <c r="K186" s="109">
        <v>369950.16100000002</v>
      </c>
      <c r="L186" s="109">
        <v>366953.03499999997</v>
      </c>
      <c r="M186" s="109">
        <v>366953.03499999997</v>
      </c>
      <c r="N186" s="109">
        <v>366953.03499999997</v>
      </c>
      <c r="O186" s="109">
        <v>366953.03499999997</v>
      </c>
      <c r="P186" s="109">
        <v>2228494.4239999996</v>
      </c>
      <c r="Q186" s="665">
        <f t="shared" si="42"/>
        <v>23596.309000000008</v>
      </c>
      <c r="R186" s="664">
        <f t="shared" si="43"/>
        <v>0</v>
      </c>
      <c r="S186" s="664">
        <f t="shared" si="44"/>
        <v>0</v>
      </c>
      <c r="T186" s="664">
        <f t="shared" si="45"/>
        <v>0</v>
      </c>
      <c r="U186" s="664">
        <f t="shared" si="46"/>
        <v>0</v>
      </c>
      <c r="V186" s="664">
        <f t="shared" si="47"/>
        <v>0</v>
      </c>
      <c r="W186" s="664">
        <f t="shared" si="48"/>
        <v>23596.309000000358</v>
      </c>
      <c r="X186" s="654">
        <f t="shared" si="49"/>
        <v>-3.4924596548080444E-10</v>
      </c>
      <c r="Y186" s="683">
        <v>398241.19199999998</v>
      </c>
      <c r="Z186" s="684">
        <f>B186-Y186</f>
        <v>16087.240000000049</v>
      </c>
      <c r="AA186" s="685">
        <f>Q186-Z186</f>
        <v>7509.0689999999595</v>
      </c>
    </row>
    <row r="187" spans="1:27">
      <c r="A187" s="14" t="s">
        <v>90</v>
      </c>
      <c r="B187" s="22">
        <v>76.5</v>
      </c>
      <c r="C187" s="22">
        <v>69.7</v>
      </c>
      <c r="D187" s="22">
        <v>64.7</v>
      </c>
      <c r="E187" s="22">
        <v>64.7</v>
      </c>
      <c r="F187" s="22">
        <v>64.7</v>
      </c>
      <c r="G187" s="22">
        <v>64.7</v>
      </c>
      <c r="H187" s="22">
        <f>SUM(B187:G187)</f>
        <v>404.99999999999994</v>
      </c>
      <c r="I187" s="227" t="s">
        <v>90</v>
      </c>
      <c r="J187" s="109">
        <v>76.5</v>
      </c>
      <c r="K187" s="109">
        <v>69.7</v>
      </c>
      <c r="L187" s="109">
        <v>64.7</v>
      </c>
      <c r="M187" s="109">
        <v>64.7</v>
      </c>
      <c r="N187" s="109">
        <v>64.7</v>
      </c>
      <c r="O187" s="109">
        <v>64.7</v>
      </c>
      <c r="P187" s="109">
        <v>404.99999999999994</v>
      </c>
      <c r="Q187" s="664">
        <f t="shared" si="42"/>
        <v>0</v>
      </c>
      <c r="R187" s="664">
        <f t="shared" si="43"/>
        <v>0</v>
      </c>
      <c r="S187" s="664">
        <f t="shared" si="44"/>
        <v>0</v>
      </c>
      <c r="T187" s="664">
        <f t="shared" si="45"/>
        <v>0</v>
      </c>
      <c r="U187" s="664">
        <f t="shared" si="46"/>
        <v>0</v>
      </c>
      <c r="V187" s="664">
        <f t="shared" si="47"/>
        <v>0</v>
      </c>
      <c r="W187" s="664">
        <f t="shared" si="48"/>
        <v>0</v>
      </c>
      <c r="X187" s="654">
        <f t="shared" si="49"/>
        <v>0</v>
      </c>
    </row>
    <row r="188" spans="1:27" ht="31.5">
      <c r="A188" s="14" t="s">
        <v>91</v>
      </c>
      <c r="B188" s="22">
        <v>0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f t="shared" ref="H188:H189" si="61">B188+C188+D188</f>
        <v>0</v>
      </c>
      <c r="I188" s="227" t="s">
        <v>91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09">
        <v>0</v>
      </c>
      <c r="Q188" s="664">
        <f t="shared" si="42"/>
        <v>0</v>
      </c>
      <c r="R188" s="664">
        <f t="shared" si="43"/>
        <v>0</v>
      </c>
      <c r="S188" s="664">
        <f t="shared" si="44"/>
        <v>0</v>
      </c>
      <c r="T188" s="664">
        <f t="shared" si="45"/>
        <v>0</v>
      </c>
      <c r="U188" s="664">
        <f t="shared" si="46"/>
        <v>0</v>
      </c>
      <c r="V188" s="664">
        <f t="shared" si="47"/>
        <v>0</v>
      </c>
      <c r="W188" s="664">
        <f t="shared" si="48"/>
        <v>0</v>
      </c>
      <c r="X188" s="654">
        <f t="shared" si="49"/>
        <v>0</v>
      </c>
    </row>
    <row r="189" spans="1:27">
      <c r="A189" s="14" t="s">
        <v>40</v>
      </c>
      <c r="B189" s="22">
        <v>0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f t="shared" si="61"/>
        <v>0</v>
      </c>
      <c r="I189" s="227" t="s">
        <v>40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09">
        <v>0</v>
      </c>
      <c r="Q189" s="664">
        <f t="shared" si="42"/>
        <v>0</v>
      </c>
      <c r="R189" s="664">
        <f t="shared" si="43"/>
        <v>0</v>
      </c>
      <c r="S189" s="664">
        <f t="shared" si="44"/>
        <v>0</v>
      </c>
      <c r="T189" s="664">
        <f t="shared" si="45"/>
        <v>0</v>
      </c>
      <c r="U189" s="664">
        <f t="shared" si="46"/>
        <v>0</v>
      </c>
      <c r="V189" s="664">
        <f t="shared" si="47"/>
        <v>0</v>
      </c>
      <c r="W189" s="664">
        <f t="shared" si="48"/>
        <v>0</v>
      </c>
      <c r="X189" s="654">
        <f t="shared" si="49"/>
        <v>0</v>
      </c>
    </row>
    <row r="190" spans="1:27" ht="47.25">
      <c r="A190" s="611" t="s">
        <v>92</v>
      </c>
      <c r="B190" s="79">
        <v>0</v>
      </c>
      <c r="C190" s="79">
        <v>0</v>
      </c>
      <c r="D190" s="79">
        <v>0</v>
      </c>
      <c r="E190" s="79">
        <v>0</v>
      </c>
      <c r="F190" s="79">
        <v>0</v>
      </c>
      <c r="G190" s="79">
        <v>0</v>
      </c>
      <c r="H190" s="79">
        <f>B190+C190+D190</f>
        <v>0</v>
      </c>
      <c r="I190" s="227" t="s">
        <v>92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09">
        <v>0</v>
      </c>
      <c r="Q190" s="664">
        <f t="shared" si="42"/>
        <v>0</v>
      </c>
      <c r="R190" s="664">
        <f t="shared" si="43"/>
        <v>0</v>
      </c>
      <c r="S190" s="664">
        <f t="shared" si="44"/>
        <v>0</v>
      </c>
      <c r="T190" s="664">
        <f t="shared" si="45"/>
        <v>0</v>
      </c>
      <c r="U190" s="664">
        <f t="shared" si="46"/>
        <v>0</v>
      </c>
      <c r="V190" s="664">
        <f t="shared" si="47"/>
        <v>0</v>
      </c>
      <c r="W190" s="664">
        <f t="shared" si="48"/>
        <v>0</v>
      </c>
      <c r="X190" s="654">
        <f t="shared" si="49"/>
        <v>0</v>
      </c>
    </row>
    <row r="191" spans="1:27" ht="31.5">
      <c r="A191" s="70" t="s">
        <v>93</v>
      </c>
      <c r="B191" s="628">
        <v>10255409.5</v>
      </c>
      <c r="C191" s="628">
        <v>11136228.1</v>
      </c>
      <c r="D191" s="628">
        <v>11980916</v>
      </c>
      <c r="E191" s="628">
        <v>11980916</v>
      </c>
      <c r="F191" s="628">
        <v>11980916</v>
      </c>
      <c r="G191" s="628">
        <v>11980916</v>
      </c>
      <c r="H191" s="628">
        <f>SUM(B191:G191)</f>
        <v>69315301.599999994</v>
      </c>
      <c r="I191" s="227" t="s">
        <v>93</v>
      </c>
      <c r="J191" s="109">
        <v>10452987</v>
      </c>
      <c r="K191" s="109">
        <v>11439044.5</v>
      </c>
      <c r="L191" s="109">
        <v>11439044.5</v>
      </c>
      <c r="M191" s="109">
        <v>11439044.5</v>
      </c>
      <c r="N191" s="109">
        <v>11439044.5</v>
      </c>
      <c r="O191" s="109">
        <v>11439044.5</v>
      </c>
      <c r="P191" s="109">
        <v>67648209.5</v>
      </c>
      <c r="Q191" s="664">
        <f t="shared" si="42"/>
        <v>-197577.5</v>
      </c>
      <c r="R191" s="664">
        <f t="shared" si="43"/>
        <v>-302816.40000000037</v>
      </c>
      <c r="S191" s="664">
        <f t="shared" si="44"/>
        <v>541871.5</v>
      </c>
      <c r="T191" s="664">
        <f t="shared" si="45"/>
        <v>541871.5</v>
      </c>
      <c r="U191" s="664">
        <f t="shared" si="46"/>
        <v>541871.5</v>
      </c>
      <c r="V191" s="664">
        <f t="shared" si="47"/>
        <v>541871.5</v>
      </c>
      <c r="W191" s="664">
        <f t="shared" si="48"/>
        <v>1667092.099999994</v>
      </c>
      <c r="X191" s="654">
        <f t="shared" si="49"/>
        <v>5.5879354476928711E-9</v>
      </c>
    </row>
    <row r="192" spans="1:27">
      <c r="A192" s="13" t="s">
        <v>94</v>
      </c>
      <c r="B192" s="22">
        <v>0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f t="shared" ref="H192:H193" si="62">B192+C192+D192</f>
        <v>0</v>
      </c>
      <c r="I192" s="227" t="s">
        <v>94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09">
        <v>0</v>
      </c>
      <c r="P192" s="109">
        <v>0</v>
      </c>
      <c r="Q192" s="664">
        <f t="shared" si="42"/>
        <v>0</v>
      </c>
      <c r="R192" s="664">
        <f t="shared" si="43"/>
        <v>0</v>
      </c>
      <c r="S192" s="664">
        <f t="shared" si="44"/>
        <v>0</v>
      </c>
      <c r="T192" s="664">
        <f t="shared" si="45"/>
        <v>0</v>
      </c>
      <c r="U192" s="664">
        <f t="shared" si="46"/>
        <v>0</v>
      </c>
      <c r="V192" s="664">
        <f t="shared" si="47"/>
        <v>0</v>
      </c>
      <c r="W192" s="664">
        <f t="shared" si="48"/>
        <v>0</v>
      </c>
      <c r="X192" s="654">
        <f t="shared" si="49"/>
        <v>0</v>
      </c>
    </row>
    <row r="193" spans="1:26">
      <c r="A193" s="13" t="s">
        <v>95</v>
      </c>
      <c r="B193" s="22">
        <v>0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f t="shared" si="62"/>
        <v>0</v>
      </c>
      <c r="I193" s="227" t="s">
        <v>95</v>
      </c>
      <c r="J193" s="109">
        <v>0</v>
      </c>
      <c r="K193" s="109">
        <v>0</v>
      </c>
      <c r="L193" s="109">
        <v>0</v>
      </c>
      <c r="M193" s="109">
        <v>0</v>
      </c>
      <c r="N193" s="109">
        <v>0</v>
      </c>
      <c r="O193" s="109">
        <v>0</v>
      </c>
      <c r="P193" s="109">
        <v>0</v>
      </c>
      <c r="Q193" s="664">
        <f t="shared" si="42"/>
        <v>0</v>
      </c>
      <c r="R193" s="664">
        <f t="shared" si="43"/>
        <v>0</v>
      </c>
      <c r="S193" s="664">
        <f t="shared" si="44"/>
        <v>0</v>
      </c>
      <c r="T193" s="664">
        <f t="shared" si="45"/>
        <v>0</v>
      </c>
      <c r="U193" s="664">
        <f t="shared" si="46"/>
        <v>0</v>
      </c>
      <c r="V193" s="664">
        <f t="shared" si="47"/>
        <v>0</v>
      </c>
      <c r="W193" s="664">
        <f t="shared" si="48"/>
        <v>0</v>
      </c>
      <c r="X193" s="654">
        <f t="shared" si="49"/>
        <v>0</v>
      </c>
    </row>
    <row r="194" spans="1:26">
      <c r="A194" s="2" t="s">
        <v>96</v>
      </c>
      <c r="B194" s="20">
        <v>0</v>
      </c>
      <c r="C194" s="20">
        <v>0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27" t="s">
        <v>96</v>
      </c>
      <c r="J194" s="109">
        <v>0</v>
      </c>
      <c r="K194" s="109">
        <v>0</v>
      </c>
      <c r="L194" s="109">
        <v>0</v>
      </c>
      <c r="M194" s="109">
        <v>0</v>
      </c>
      <c r="N194" s="109">
        <v>0</v>
      </c>
      <c r="O194" s="109">
        <v>0</v>
      </c>
      <c r="P194" s="109">
        <v>0</v>
      </c>
      <c r="Q194" s="664">
        <f t="shared" si="42"/>
        <v>0</v>
      </c>
      <c r="R194" s="664">
        <f t="shared" si="43"/>
        <v>0</v>
      </c>
      <c r="S194" s="664">
        <f t="shared" si="44"/>
        <v>0</v>
      </c>
      <c r="T194" s="664">
        <f t="shared" si="45"/>
        <v>0</v>
      </c>
      <c r="U194" s="664">
        <f t="shared" si="46"/>
        <v>0</v>
      </c>
      <c r="V194" s="664">
        <f t="shared" si="47"/>
        <v>0</v>
      </c>
      <c r="W194" s="664">
        <f t="shared" si="48"/>
        <v>0</v>
      </c>
      <c r="X194" s="654">
        <f t="shared" si="49"/>
        <v>0</v>
      </c>
    </row>
    <row r="195" spans="1:26" ht="63">
      <c r="A195" s="608" t="s">
        <v>1417</v>
      </c>
      <c r="B195" s="27">
        <f>B196+B199+B200+B201+B202+B203</f>
        <v>2799045.1034599999</v>
      </c>
      <c r="C195" s="27">
        <f t="shared" ref="C195:G195" si="63">C196+C199+C200+C201+C202+C203</f>
        <v>2341903.7549999999</v>
      </c>
      <c r="D195" s="27">
        <f t="shared" si="63"/>
        <v>2316933.517</v>
      </c>
      <c r="E195" s="27">
        <f t="shared" si="63"/>
        <v>2316933.517</v>
      </c>
      <c r="F195" s="27">
        <f t="shared" si="63"/>
        <v>2316933.517</v>
      </c>
      <c r="G195" s="27">
        <f t="shared" si="63"/>
        <v>2316933.517</v>
      </c>
      <c r="H195" s="27">
        <f>SUM(B195:G195)</f>
        <v>14408682.926460002</v>
      </c>
      <c r="I195" s="227" t="s">
        <v>1417</v>
      </c>
      <c r="J195" s="109">
        <v>2799045.1034599999</v>
      </c>
      <c r="K195" s="109">
        <v>2341903.7549999999</v>
      </c>
      <c r="L195" s="109">
        <v>2316933.517</v>
      </c>
      <c r="M195" s="109">
        <v>2316933.517</v>
      </c>
      <c r="N195" s="109">
        <v>2316933.517</v>
      </c>
      <c r="O195" s="109">
        <v>2316933.517</v>
      </c>
      <c r="P195" s="109">
        <v>14408682.926460002</v>
      </c>
      <c r="Q195" s="664">
        <f t="shared" si="42"/>
        <v>0</v>
      </c>
      <c r="R195" s="664">
        <f t="shared" si="43"/>
        <v>0</v>
      </c>
      <c r="S195" s="664">
        <f t="shared" si="44"/>
        <v>0</v>
      </c>
      <c r="T195" s="664">
        <f t="shared" si="45"/>
        <v>0</v>
      </c>
      <c r="U195" s="664">
        <f t="shared" si="46"/>
        <v>0</v>
      </c>
      <c r="V195" s="664">
        <f t="shared" si="47"/>
        <v>0</v>
      </c>
      <c r="W195" s="664">
        <f t="shared" si="48"/>
        <v>0</v>
      </c>
      <c r="X195" s="654">
        <f t="shared" si="49"/>
        <v>0</v>
      </c>
    </row>
    <row r="196" spans="1:26">
      <c r="A196" s="13" t="s">
        <v>89</v>
      </c>
      <c r="B196" s="22">
        <f>2141461.809+657583.29446</f>
        <v>2799045.1034599999</v>
      </c>
      <c r="C196" s="22">
        <v>2341903.7549999999</v>
      </c>
      <c r="D196" s="22">
        <v>2316933.517</v>
      </c>
      <c r="E196" s="22">
        <v>2316933.517</v>
      </c>
      <c r="F196" s="22">
        <v>2316933.517</v>
      </c>
      <c r="G196" s="22">
        <v>2316933.517</v>
      </c>
      <c r="H196" s="22">
        <f>SUM(B196:G196)</f>
        <v>14408682.926460002</v>
      </c>
      <c r="I196" s="227" t="s">
        <v>89</v>
      </c>
      <c r="J196" s="109">
        <v>2799045.1034599999</v>
      </c>
      <c r="K196" s="109">
        <v>2341903.7549999999</v>
      </c>
      <c r="L196" s="109">
        <v>2316933.517</v>
      </c>
      <c r="M196" s="109">
        <v>2316933.517</v>
      </c>
      <c r="N196" s="109">
        <v>2316933.517</v>
      </c>
      <c r="O196" s="109">
        <v>2316933.517</v>
      </c>
      <c r="P196" s="109">
        <v>14408682.926460002</v>
      </c>
      <c r="Q196" s="681">
        <f t="shared" si="42"/>
        <v>0</v>
      </c>
      <c r="R196" s="664">
        <f t="shared" si="43"/>
        <v>0</v>
      </c>
      <c r="S196" s="664">
        <f t="shared" si="44"/>
        <v>0</v>
      </c>
      <c r="T196" s="664">
        <f t="shared" si="45"/>
        <v>0</v>
      </c>
      <c r="U196" s="664">
        <f t="shared" si="46"/>
        <v>0</v>
      </c>
      <c r="V196" s="664">
        <f t="shared" si="47"/>
        <v>0</v>
      </c>
      <c r="W196" s="664">
        <f t="shared" si="48"/>
        <v>0</v>
      </c>
      <c r="X196" s="654">
        <f t="shared" si="49"/>
        <v>0</v>
      </c>
      <c r="Y196" s="664">
        <v>2141461.8089999999</v>
      </c>
      <c r="Z196" s="660">
        <f>B196-Y196</f>
        <v>657583.29446</v>
      </c>
    </row>
    <row r="197" spans="1:26">
      <c r="A197" s="14" t="s">
        <v>90</v>
      </c>
      <c r="B197" s="22">
        <v>267878.2</v>
      </c>
      <c r="C197" s="22">
        <v>276505.40000000002</v>
      </c>
      <c r="D197" s="22">
        <v>285354.09999999998</v>
      </c>
      <c r="E197" s="22">
        <v>285354.09999999998</v>
      </c>
      <c r="F197" s="22">
        <v>285354.09999999998</v>
      </c>
      <c r="G197" s="22">
        <v>285354.09999999998</v>
      </c>
      <c r="H197" s="22">
        <f>SUM(B197:G197)</f>
        <v>1685800</v>
      </c>
      <c r="I197" s="227" t="s">
        <v>90</v>
      </c>
      <c r="J197" s="109">
        <v>267878.2</v>
      </c>
      <c r="K197" s="109">
        <v>276505.40000000002</v>
      </c>
      <c r="L197" s="109">
        <v>285354.09999999998</v>
      </c>
      <c r="M197" s="109">
        <v>285354.09999999998</v>
      </c>
      <c r="N197" s="109">
        <v>285354.09999999998</v>
      </c>
      <c r="O197" s="109">
        <v>285354.09999999998</v>
      </c>
      <c r="P197" s="109">
        <v>1685800</v>
      </c>
      <c r="Q197" s="664">
        <f t="shared" ref="Q197:Q260" si="64">B197-J197</f>
        <v>0</v>
      </c>
      <c r="R197" s="664">
        <f t="shared" ref="R197:R260" si="65">C197-K197</f>
        <v>0</v>
      </c>
      <c r="S197" s="664">
        <f t="shared" ref="S197:S260" si="66">D197-L197</f>
        <v>0</v>
      </c>
      <c r="T197" s="664">
        <f t="shared" ref="T197:T260" si="67">E197-M197</f>
        <v>0</v>
      </c>
      <c r="U197" s="664">
        <f t="shared" ref="U197:U260" si="68">F197-N197</f>
        <v>0</v>
      </c>
      <c r="V197" s="664">
        <f t="shared" ref="V197:V260" si="69">G197-O197</f>
        <v>0</v>
      </c>
      <c r="W197" s="664">
        <f t="shared" ref="W197:W260" si="70">H197-P197</f>
        <v>0</v>
      </c>
      <c r="X197" s="654">
        <f t="shared" si="49"/>
        <v>0</v>
      </c>
    </row>
    <row r="198" spans="1:26" ht="31.5">
      <c r="A198" s="14" t="s">
        <v>91</v>
      </c>
      <c r="B198" s="22">
        <v>0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f t="shared" ref="H198:H203" si="71">B198+C198+D198</f>
        <v>0</v>
      </c>
      <c r="I198" s="227" t="s">
        <v>91</v>
      </c>
      <c r="J198" s="109">
        <v>0</v>
      </c>
      <c r="K198" s="109">
        <v>0</v>
      </c>
      <c r="L198" s="109">
        <v>0</v>
      </c>
      <c r="M198" s="109">
        <v>0</v>
      </c>
      <c r="N198" s="109">
        <v>0</v>
      </c>
      <c r="O198" s="109">
        <v>0</v>
      </c>
      <c r="P198" s="109">
        <v>0</v>
      </c>
      <c r="Q198" s="664">
        <f t="shared" si="64"/>
        <v>0</v>
      </c>
      <c r="R198" s="664">
        <f t="shared" si="65"/>
        <v>0</v>
      </c>
      <c r="S198" s="664">
        <f t="shared" si="66"/>
        <v>0</v>
      </c>
      <c r="T198" s="664">
        <f t="shared" si="67"/>
        <v>0</v>
      </c>
      <c r="U198" s="664">
        <f t="shared" si="68"/>
        <v>0</v>
      </c>
      <c r="V198" s="664">
        <f t="shared" si="69"/>
        <v>0</v>
      </c>
      <c r="W198" s="664">
        <f t="shared" si="70"/>
        <v>0</v>
      </c>
      <c r="X198" s="654">
        <f t="shared" ref="X198:X261" si="72">Q198+R198+S198+T198+U198+V198-W198</f>
        <v>0</v>
      </c>
    </row>
    <row r="199" spans="1:26">
      <c r="A199" s="14" t="s">
        <v>40</v>
      </c>
      <c r="B199" s="22">
        <v>0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f t="shared" si="71"/>
        <v>0</v>
      </c>
      <c r="I199" s="227" t="s">
        <v>40</v>
      </c>
      <c r="J199" s="109">
        <v>0</v>
      </c>
      <c r="K199" s="109">
        <v>0</v>
      </c>
      <c r="L199" s="109">
        <v>0</v>
      </c>
      <c r="M199" s="109">
        <v>0</v>
      </c>
      <c r="N199" s="109">
        <v>0</v>
      </c>
      <c r="O199" s="109">
        <v>0</v>
      </c>
      <c r="P199" s="109">
        <v>0</v>
      </c>
      <c r="Q199" s="664">
        <f t="shared" si="64"/>
        <v>0</v>
      </c>
      <c r="R199" s="664">
        <f t="shared" si="65"/>
        <v>0</v>
      </c>
      <c r="S199" s="664">
        <f t="shared" si="66"/>
        <v>0</v>
      </c>
      <c r="T199" s="664">
        <f t="shared" si="67"/>
        <v>0</v>
      </c>
      <c r="U199" s="664">
        <f t="shared" si="68"/>
        <v>0</v>
      </c>
      <c r="V199" s="664">
        <f t="shared" si="69"/>
        <v>0</v>
      </c>
      <c r="W199" s="664">
        <f t="shared" si="70"/>
        <v>0</v>
      </c>
      <c r="X199" s="654">
        <f t="shared" si="72"/>
        <v>0</v>
      </c>
    </row>
    <row r="200" spans="1:26" ht="47.25">
      <c r="A200" s="611" t="s">
        <v>92</v>
      </c>
      <c r="B200" s="79">
        <v>0</v>
      </c>
      <c r="C200" s="79">
        <v>0</v>
      </c>
      <c r="D200" s="79">
        <v>0</v>
      </c>
      <c r="E200" s="79">
        <v>0</v>
      </c>
      <c r="F200" s="79">
        <v>0</v>
      </c>
      <c r="G200" s="79">
        <v>0</v>
      </c>
      <c r="H200" s="79">
        <f t="shared" si="71"/>
        <v>0</v>
      </c>
      <c r="I200" s="227" t="s">
        <v>92</v>
      </c>
      <c r="J200" s="109">
        <v>0</v>
      </c>
      <c r="K200" s="109">
        <v>0</v>
      </c>
      <c r="L200" s="109">
        <v>0</v>
      </c>
      <c r="M200" s="109">
        <v>0</v>
      </c>
      <c r="N200" s="109">
        <v>0</v>
      </c>
      <c r="O200" s="109">
        <v>0</v>
      </c>
      <c r="P200" s="109">
        <v>0</v>
      </c>
      <c r="Q200" s="664">
        <f t="shared" si="64"/>
        <v>0</v>
      </c>
      <c r="R200" s="664">
        <f t="shared" si="65"/>
        <v>0</v>
      </c>
      <c r="S200" s="664">
        <f t="shared" si="66"/>
        <v>0</v>
      </c>
      <c r="T200" s="664">
        <f t="shared" si="67"/>
        <v>0</v>
      </c>
      <c r="U200" s="664">
        <f t="shared" si="68"/>
        <v>0</v>
      </c>
      <c r="V200" s="664">
        <f t="shared" si="69"/>
        <v>0</v>
      </c>
      <c r="W200" s="664">
        <f t="shared" si="70"/>
        <v>0</v>
      </c>
      <c r="X200" s="654">
        <f t="shared" si="72"/>
        <v>0</v>
      </c>
    </row>
    <row r="201" spans="1:26" ht="31.5">
      <c r="A201" s="80" t="s">
        <v>93</v>
      </c>
      <c r="B201" s="79">
        <v>0</v>
      </c>
      <c r="C201" s="79">
        <v>0</v>
      </c>
      <c r="D201" s="79">
        <v>0</v>
      </c>
      <c r="E201" s="79">
        <v>0</v>
      </c>
      <c r="F201" s="79">
        <v>0</v>
      </c>
      <c r="G201" s="79">
        <v>0</v>
      </c>
      <c r="H201" s="79">
        <f>B201+C201+D201</f>
        <v>0</v>
      </c>
      <c r="I201" s="227" t="s">
        <v>93</v>
      </c>
      <c r="J201" s="109">
        <v>0</v>
      </c>
      <c r="K201" s="109">
        <v>0</v>
      </c>
      <c r="L201" s="109">
        <v>0</v>
      </c>
      <c r="M201" s="109">
        <v>0</v>
      </c>
      <c r="N201" s="109">
        <v>0</v>
      </c>
      <c r="O201" s="109">
        <v>0</v>
      </c>
      <c r="P201" s="109">
        <v>0</v>
      </c>
      <c r="Q201" s="664">
        <f t="shared" si="64"/>
        <v>0</v>
      </c>
      <c r="R201" s="664">
        <f t="shared" si="65"/>
        <v>0</v>
      </c>
      <c r="S201" s="664">
        <f t="shared" si="66"/>
        <v>0</v>
      </c>
      <c r="T201" s="664">
        <f t="shared" si="67"/>
        <v>0</v>
      </c>
      <c r="U201" s="664">
        <f t="shared" si="68"/>
        <v>0</v>
      </c>
      <c r="V201" s="664">
        <f t="shared" si="69"/>
        <v>0</v>
      </c>
      <c r="W201" s="664">
        <f t="shared" si="70"/>
        <v>0</v>
      </c>
      <c r="X201" s="654">
        <f t="shared" si="72"/>
        <v>0</v>
      </c>
    </row>
    <row r="202" spans="1:26">
      <c r="A202" s="13" t="s">
        <v>94</v>
      </c>
      <c r="B202" s="22">
        <v>0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f t="shared" si="71"/>
        <v>0</v>
      </c>
      <c r="I202" s="227" t="s">
        <v>94</v>
      </c>
      <c r="J202" s="109">
        <v>0</v>
      </c>
      <c r="K202" s="109">
        <v>0</v>
      </c>
      <c r="L202" s="109">
        <v>0</v>
      </c>
      <c r="M202" s="109">
        <v>0</v>
      </c>
      <c r="N202" s="109">
        <v>0</v>
      </c>
      <c r="O202" s="109">
        <v>0</v>
      </c>
      <c r="P202" s="109">
        <v>0</v>
      </c>
      <c r="Q202" s="664">
        <f t="shared" si="64"/>
        <v>0</v>
      </c>
      <c r="R202" s="664">
        <f t="shared" si="65"/>
        <v>0</v>
      </c>
      <c r="S202" s="664">
        <f t="shared" si="66"/>
        <v>0</v>
      </c>
      <c r="T202" s="664">
        <f t="shared" si="67"/>
        <v>0</v>
      </c>
      <c r="U202" s="664">
        <f t="shared" si="68"/>
        <v>0</v>
      </c>
      <c r="V202" s="664">
        <f t="shared" si="69"/>
        <v>0</v>
      </c>
      <c r="W202" s="664">
        <f t="shared" si="70"/>
        <v>0</v>
      </c>
      <c r="X202" s="654">
        <f t="shared" si="72"/>
        <v>0</v>
      </c>
    </row>
    <row r="203" spans="1:26">
      <c r="A203" s="13" t="s">
        <v>95</v>
      </c>
      <c r="B203" s="22">
        <v>0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f t="shared" si="71"/>
        <v>0</v>
      </c>
      <c r="I203" s="227" t="s">
        <v>95</v>
      </c>
      <c r="J203" s="109">
        <v>0</v>
      </c>
      <c r="K203" s="109">
        <v>0</v>
      </c>
      <c r="L203" s="109">
        <v>0</v>
      </c>
      <c r="M203" s="109">
        <v>0</v>
      </c>
      <c r="N203" s="109">
        <v>0</v>
      </c>
      <c r="O203" s="109">
        <v>0</v>
      </c>
      <c r="P203" s="109">
        <v>0</v>
      </c>
      <c r="Q203" s="664">
        <f t="shared" si="64"/>
        <v>0</v>
      </c>
      <c r="R203" s="664">
        <f t="shared" si="65"/>
        <v>0</v>
      </c>
      <c r="S203" s="664">
        <f t="shared" si="66"/>
        <v>0</v>
      </c>
      <c r="T203" s="664">
        <f t="shared" si="67"/>
        <v>0</v>
      </c>
      <c r="U203" s="664">
        <f t="shared" si="68"/>
        <v>0</v>
      </c>
      <c r="V203" s="664">
        <f t="shared" si="69"/>
        <v>0</v>
      </c>
      <c r="W203" s="664">
        <f t="shared" si="70"/>
        <v>0</v>
      </c>
      <c r="X203" s="654">
        <f t="shared" si="72"/>
        <v>0</v>
      </c>
    </row>
    <row r="204" spans="1:26">
      <c r="A204" s="2" t="s">
        <v>96</v>
      </c>
      <c r="B204" s="20">
        <v>0</v>
      </c>
      <c r="C204" s="20">
        <v>0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  <c r="I204" s="227" t="s">
        <v>96</v>
      </c>
      <c r="J204" s="109">
        <v>0</v>
      </c>
      <c r="K204" s="109">
        <v>0</v>
      </c>
      <c r="L204" s="109">
        <v>0</v>
      </c>
      <c r="M204" s="109">
        <v>0</v>
      </c>
      <c r="N204" s="109">
        <v>0</v>
      </c>
      <c r="O204" s="109">
        <v>0</v>
      </c>
      <c r="P204" s="109">
        <v>0</v>
      </c>
      <c r="Q204" s="664">
        <f t="shared" si="64"/>
        <v>0</v>
      </c>
      <c r="R204" s="664">
        <f t="shared" si="65"/>
        <v>0</v>
      </c>
      <c r="S204" s="664">
        <f t="shared" si="66"/>
        <v>0</v>
      </c>
      <c r="T204" s="664">
        <f t="shared" si="67"/>
        <v>0</v>
      </c>
      <c r="U204" s="664">
        <f t="shared" si="68"/>
        <v>0</v>
      </c>
      <c r="V204" s="664">
        <f t="shared" si="69"/>
        <v>0</v>
      </c>
      <c r="W204" s="664">
        <f t="shared" si="70"/>
        <v>0</v>
      </c>
      <c r="X204" s="654">
        <f t="shared" si="72"/>
        <v>0</v>
      </c>
    </row>
    <row r="205" spans="1:26" ht="86.25" customHeight="1">
      <c r="A205" s="206" t="s">
        <v>1418</v>
      </c>
      <c r="B205" s="609">
        <f>B206+B209+B210+B211+B212+B213</f>
        <v>14956827.671999998</v>
      </c>
      <c r="C205" s="609">
        <f>C206+C209+C210+C211+C212+C213</f>
        <v>15995265.292999998</v>
      </c>
      <c r="D205" s="206">
        <f t="shared" ref="D205:G205" si="73">D206+D211</f>
        <v>16849894.539999999</v>
      </c>
      <c r="E205" s="206">
        <f t="shared" si="73"/>
        <v>16849894.539999999</v>
      </c>
      <c r="F205" s="206">
        <f t="shared" si="73"/>
        <v>16849894.539999999</v>
      </c>
      <c r="G205" s="206">
        <f t="shared" si="73"/>
        <v>16849894.539999999</v>
      </c>
      <c r="H205" s="206">
        <f>SUM(B205:G205)</f>
        <v>98351671.125</v>
      </c>
      <c r="I205" s="227" t="s">
        <v>1418</v>
      </c>
      <c r="J205" s="109">
        <v>12381328.071999999</v>
      </c>
      <c r="K205" s="109">
        <v>13141187.093</v>
      </c>
      <c r="L205" s="109">
        <v>13138076.940000001</v>
      </c>
      <c r="M205" s="109">
        <v>13138076.940000001</v>
      </c>
      <c r="N205" s="109">
        <v>13138076.940000001</v>
      </c>
      <c r="O205" s="109">
        <v>13138076.940000001</v>
      </c>
      <c r="P205" s="109">
        <v>78074822.924999997</v>
      </c>
      <c r="Q205" s="664">
        <f t="shared" si="64"/>
        <v>2575499.5999999996</v>
      </c>
      <c r="R205" s="664">
        <f t="shared" si="65"/>
        <v>2854078.1999999974</v>
      </c>
      <c r="S205" s="664">
        <f t="shared" si="66"/>
        <v>3711817.5999999978</v>
      </c>
      <c r="T205" s="664">
        <f t="shared" si="67"/>
        <v>3711817.5999999978</v>
      </c>
      <c r="U205" s="664">
        <f t="shared" si="68"/>
        <v>3711817.5999999978</v>
      </c>
      <c r="V205" s="664">
        <f t="shared" si="69"/>
        <v>3711817.5999999978</v>
      </c>
      <c r="W205" s="664">
        <f t="shared" si="70"/>
        <v>20276848.200000003</v>
      </c>
      <c r="X205" s="654">
        <f t="shared" si="72"/>
        <v>0</v>
      </c>
    </row>
    <row r="206" spans="1:26">
      <c r="A206" s="3" t="s">
        <v>89</v>
      </c>
      <c r="B206" s="36">
        <v>1634602.872</v>
      </c>
      <c r="C206" s="36">
        <v>1624159.7930000001</v>
      </c>
      <c r="D206" s="36">
        <v>1621049.64</v>
      </c>
      <c r="E206" s="36">
        <v>1621049.64</v>
      </c>
      <c r="F206" s="36">
        <v>1621049.64</v>
      </c>
      <c r="G206" s="36">
        <v>1621049.64</v>
      </c>
      <c r="H206" s="22">
        <f>B206+C206+D206+E206+F206+G206</f>
        <v>9742961.2249999996</v>
      </c>
      <c r="I206" s="659" t="s">
        <v>89</v>
      </c>
      <c r="J206" s="109">
        <v>1634602.872</v>
      </c>
      <c r="K206" s="109">
        <v>1624159.7930000001</v>
      </c>
      <c r="L206" s="109">
        <v>1621049.64</v>
      </c>
      <c r="M206" s="109">
        <v>1621049.64</v>
      </c>
      <c r="N206" s="109">
        <v>1621049.64</v>
      </c>
      <c r="O206" s="109">
        <v>1621049.64</v>
      </c>
      <c r="P206" s="109">
        <v>9742961.2249999996</v>
      </c>
      <c r="Q206" s="664">
        <f t="shared" si="64"/>
        <v>0</v>
      </c>
      <c r="R206" s="664">
        <f t="shared" si="65"/>
        <v>0</v>
      </c>
      <c r="S206" s="664">
        <f t="shared" si="66"/>
        <v>0</v>
      </c>
      <c r="T206" s="664">
        <f t="shared" si="67"/>
        <v>0</v>
      </c>
      <c r="U206" s="664">
        <f t="shared" si="68"/>
        <v>0</v>
      </c>
      <c r="V206" s="664">
        <f t="shared" si="69"/>
        <v>0</v>
      </c>
      <c r="W206" s="664">
        <f t="shared" si="70"/>
        <v>0</v>
      </c>
      <c r="X206" s="654">
        <f t="shared" si="72"/>
        <v>0</v>
      </c>
    </row>
    <row r="207" spans="1:26">
      <c r="A207" s="11" t="s">
        <v>90</v>
      </c>
      <c r="B207" s="22">
        <v>21865.4</v>
      </c>
      <c r="C207" s="22">
        <v>19873.900000000001</v>
      </c>
      <c r="D207" s="22">
        <v>18391.2</v>
      </c>
      <c r="E207" s="22">
        <v>18391.2</v>
      </c>
      <c r="F207" s="22">
        <v>18391.2</v>
      </c>
      <c r="G207" s="22">
        <v>18391.2</v>
      </c>
      <c r="H207" s="22">
        <f t="shared" ref="H207:H213" si="74">B207+C207+D207+E207+F207+G207</f>
        <v>115304.09999999999</v>
      </c>
      <c r="I207" s="227" t="s">
        <v>90</v>
      </c>
      <c r="J207" s="109">
        <v>21865.4</v>
      </c>
      <c r="K207" s="109">
        <v>19873.900000000001</v>
      </c>
      <c r="L207" s="109">
        <v>18391.2</v>
      </c>
      <c r="M207" s="109">
        <v>18391.2</v>
      </c>
      <c r="N207" s="109">
        <v>18391.2</v>
      </c>
      <c r="O207" s="109">
        <v>18391.2</v>
      </c>
      <c r="P207" s="109">
        <v>115304.09999999999</v>
      </c>
      <c r="Q207" s="664">
        <f t="shared" si="64"/>
        <v>0</v>
      </c>
      <c r="R207" s="664">
        <f t="shared" si="65"/>
        <v>0</v>
      </c>
      <c r="S207" s="664">
        <f t="shared" si="66"/>
        <v>0</v>
      </c>
      <c r="T207" s="664">
        <f t="shared" si="67"/>
        <v>0</v>
      </c>
      <c r="U207" s="664">
        <f t="shared" si="68"/>
        <v>0</v>
      </c>
      <c r="V207" s="664">
        <f t="shared" si="69"/>
        <v>0</v>
      </c>
      <c r="W207" s="664">
        <f t="shared" si="70"/>
        <v>0</v>
      </c>
      <c r="X207" s="654">
        <f t="shared" si="72"/>
        <v>0</v>
      </c>
    </row>
    <row r="208" spans="1:26" ht="31.5">
      <c r="A208" s="11" t="s">
        <v>91</v>
      </c>
      <c r="B208" s="205">
        <v>0</v>
      </c>
      <c r="C208" s="205">
        <v>0</v>
      </c>
      <c r="D208" s="205">
        <v>0</v>
      </c>
      <c r="E208" s="205">
        <v>0</v>
      </c>
      <c r="F208" s="205">
        <v>0</v>
      </c>
      <c r="G208" s="205">
        <v>0</v>
      </c>
      <c r="H208" s="22">
        <f t="shared" si="74"/>
        <v>0</v>
      </c>
      <c r="I208" s="227" t="s">
        <v>91</v>
      </c>
      <c r="J208" s="109">
        <v>0</v>
      </c>
      <c r="K208" s="109">
        <v>0</v>
      </c>
      <c r="L208" s="109">
        <v>0</v>
      </c>
      <c r="M208" s="109">
        <v>0</v>
      </c>
      <c r="N208" s="109">
        <v>0</v>
      </c>
      <c r="O208" s="109">
        <v>0</v>
      </c>
      <c r="P208" s="109">
        <v>0</v>
      </c>
      <c r="Q208" s="664">
        <f t="shared" si="64"/>
        <v>0</v>
      </c>
      <c r="R208" s="664">
        <f t="shared" si="65"/>
        <v>0</v>
      </c>
      <c r="S208" s="664">
        <f t="shared" si="66"/>
        <v>0</v>
      </c>
      <c r="T208" s="664">
        <f t="shared" si="67"/>
        <v>0</v>
      </c>
      <c r="U208" s="664">
        <f t="shared" si="68"/>
        <v>0</v>
      </c>
      <c r="V208" s="664">
        <f t="shared" si="69"/>
        <v>0</v>
      </c>
      <c r="W208" s="664">
        <f t="shared" si="70"/>
        <v>0</v>
      </c>
      <c r="X208" s="654">
        <f t="shared" si="72"/>
        <v>0</v>
      </c>
    </row>
    <row r="209" spans="1:24">
      <c r="A209" s="11" t="s">
        <v>40</v>
      </c>
      <c r="B209" s="205">
        <v>0</v>
      </c>
      <c r="C209" s="205">
        <v>0</v>
      </c>
      <c r="D209" s="205">
        <v>0</v>
      </c>
      <c r="E209" s="205">
        <v>0</v>
      </c>
      <c r="F209" s="205">
        <v>0</v>
      </c>
      <c r="G209" s="205">
        <v>0</v>
      </c>
      <c r="H209" s="22">
        <f t="shared" si="74"/>
        <v>0</v>
      </c>
      <c r="I209" s="227" t="s">
        <v>40</v>
      </c>
      <c r="J209" s="109">
        <v>0</v>
      </c>
      <c r="K209" s="109">
        <v>0</v>
      </c>
      <c r="L209" s="109">
        <v>0</v>
      </c>
      <c r="M209" s="109">
        <v>0</v>
      </c>
      <c r="N209" s="109">
        <v>0</v>
      </c>
      <c r="O209" s="109">
        <v>0</v>
      </c>
      <c r="P209" s="109">
        <v>0</v>
      </c>
      <c r="Q209" s="664">
        <f t="shared" si="64"/>
        <v>0</v>
      </c>
      <c r="R209" s="664">
        <f t="shared" si="65"/>
        <v>0</v>
      </c>
      <c r="S209" s="664">
        <f t="shared" si="66"/>
        <v>0</v>
      </c>
      <c r="T209" s="664">
        <f t="shared" si="67"/>
        <v>0</v>
      </c>
      <c r="U209" s="664">
        <f t="shared" si="68"/>
        <v>0</v>
      </c>
      <c r="V209" s="664">
        <f t="shared" si="69"/>
        <v>0</v>
      </c>
      <c r="W209" s="664">
        <f t="shared" si="70"/>
        <v>0</v>
      </c>
      <c r="X209" s="654">
        <f t="shared" si="72"/>
        <v>0</v>
      </c>
    </row>
    <row r="210" spans="1:24" ht="47.25">
      <c r="A210" s="610" t="s">
        <v>92</v>
      </c>
      <c r="B210" s="612">
        <v>0</v>
      </c>
      <c r="C210" s="612">
        <v>0</v>
      </c>
      <c r="D210" s="612">
        <v>0</v>
      </c>
      <c r="E210" s="612">
        <v>0</v>
      </c>
      <c r="F210" s="612">
        <v>0</v>
      </c>
      <c r="G210" s="612">
        <v>0</v>
      </c>
      <c r="H210" s="79">
        <f t="shared" si="74"/>
        <v>0</v>
      </c>
      <c r="I210" s="227" t="s">
        <v>92</v>
      </c>
      <c r="J210" s="109">
        <v>0</v>
      </c>
      <c r="K210" s="109">
        <v>0</v>
      </c>
      <c r="L210" s="109">
        <v>0</v>
      </c>
      <c r="M210" s="109">
        <v>0</v>
      </c>
      <c r="N210" s="109">
        <v>0</v>
      </c>
      <c r="O210" s="109">
        <v>0</v>
      </c>
      <c r="P210" s="109">
        <v>0</v>
      </c>
      <c r="Q210" s="664">
        <f t="shared" si="64"/>
        <v>0</v>
      </c>
      <c r="R210" s="664">
        <f t="shared" si="65"/>
        <v>0</v>
      </c>
      <c r="S210" s="664">
        <f t="shared" si="66"/>
        <v>0</v>
      </c>
      <c r="T210" s="664">
        <f t="shared" si="67"/>
        <v>0</v>
      </c>
      <c r="U210" s="664">
        <f t="shared" si="68"/>
        <v>0</v>
      </c>
      <c r="V210" s="664">
        <f t="shared" si="69"/>
        <v>0</v>
      </c>
      <c r="W210" s="664">
        <f t="shared" si="70"/>
        <v>0</v>
      </c>
      <c r="X210" s="654">
        <f t="shared" si="72"/>
        <v>0</v>
      </c>
    </row>
    <row r="211" spans="1:24" ht="31.5">
      <c r="A211" s="202" t="s">
        <v>93</v>
      </c>
      <c r="B211" s="628">
        <v>13322224.799999999</v>
      </c>
      <c r="C211" s="628">
        <v>14371105.499999998</v>
      </c>
      <c r="D211" s="628">
        <v>15228844.899999999</v>
      </c>
      <c r="E211" s="628">
        <v>15228844.899999999</v>
      </c>
      <c r="F211" s="628">
        <v>15228844.899999999</v>
      </c>
      <c r="G211" s="628">
        <v>15228844.899999999</v>
      </c>
      <c r="H211" s="628">
        <f>SUM(B211:G211)</f>
        <v>88608709.900000006</v>
      </c>
      <c r="I211" s="227" t="s">
        <v>93</v>
      </c>
      <c r="J211" s="109">
        <v>10746725.199999999</v>
      </c>
      <c r="K211" s="109">
        <v>11517027.300000001</v>
      </c>
      <c r="L211" s="109">
        <v>11517027.300000001</v>
      </c>
      <c r="M211" s="109">
        <v>11517027.300000001</v>
      </c>
      <c r="N211" s="109">
        <v>11517027.300000001</v>
      </c>
      <c r="O211" s="109">
        <v>11517027.300000001</v>
      </c>
      <c r="P211" s="109">
        <v>68331861.699999988</v>
      </c>
      <c r="Q211" s="664">
        <f t="shared" si="64"/>
        <v>2575499.5999999996</v>
      </c>
      <c r="R211" s="664">
        <f t="shared" si="65"/>
        <v>2854078.1999999974</v>
      </c>
      <c r="S211" s="664">
        <f t="shared" si="66"/>
        <v>3711817.5999999978</v>
      </c>
      <c r="T211" s="664">
        <f t="shared" si="67"/>
        <v>3711817.5999999978</v>
      </c>
      <c r="U211" s="664">
        <f t="shared" si="68"/>
        <v>3711817.5999999978</v>
      </c>
      <c r="V211" s="664">
        <f t="shared" si="69"/>
        <v>3711817.5999999978</v>
      </c>
      <c r="W211" s="664">
        <f t="shared" si="70"/>
        <v>20276848.200000018</v>
      </c>
      <c r="X211" s="654">
        <f t="shared" si="72"/>
        <v>-2.9802322387695313E-8</v>
      </c>
    </row>
    <row r="212" spans="1:24">
      <c r="A212" s="3" t="s">
        <v>94</v>
      </c>
      <c r="B212" s="205">
        <v>0</v>
      </c>
      <c r="C212" s="205">
        <v>0</v>
      </c>
      <c r="D212" s="205">
        <v>0</v>
      </c>
      <c r="E212" s="205">
        <v>0</v>
      </c>
      <c r="F212" s="205">
        <v>0</v>
      </c>
      <c r="G212" s="205">
        <v>0</v>
      </c>
      <c r="H212" s="22">
        <f t="shared" si="74"/>
        <v>0</v>
      </c>
      <c r="I212" s="227" t="s">
        <v>94</v>
      </c>
      <c r="J212" s="109">
        <v>0</v>
      </c>
      <c r="K212" s="109">
        <v>0</v>
      </c>
      <c r="L212" s="109">
        <v>0</v>
      </c>
      <c r="M212" s="109">
        <v>0</v>
      </c>
      <c r="N212" s="109">
        <v>0</v>
      </c>
      <c r="O212" s="109">
        <v>0</v>
      </c>
      <c r="P212" s="109">
        <v>0</v>
      </c>
      <c r="Q212" s="664">
        <f t="shared" si="64"/>
        <v>0</v>
      </c>
      <c r="R212" s="664">
        <f t="shared" si="65"/>
        <v>0</v>
      </c>
      <c r="S212" s="664">
        <f t="shared" si="66"/>
        <v>0</v>
      </c>
      <c r="T212" s="664">
        <f t="shared" si="67"/>
        <v>0</v>
      </c>
      <c r="U212" s="664">
        <f t="shared" si="68"/>
        <v>0</v>
      </c>
      <c r="V212" s="664">
        <f t="shared" si="69"/>
        <v>0</v>
      </c>
      <c r="W212" s="664">
        <f t="shared" si="70"/>
        <v>0</v>
      </c>
      <c r="X212" s="654">
        <f t="shared" si="72"/>
        <v>0</v>
      </c>
    </row>
    <row r="213" spans="1:24">
      <c r="A213" s="3" t="s">
        <v>95</v>
      </c>
      <c r="B213" s="205">
        <v>0</v>
      </c>
      <c r="C213" s="205">
        <v>0</v>
      </c>
      <c r="D213" s="205">
        <v>0</v>
      </c>
      <c r="E213" s="205">
        <v>0</v>
      </c>
      <c r="F213" s="205">
        <v>0</v>
      </c>
      <c r="G213" s="205">
        <v>0</v>
      </c>
      <c r="H213" s="22">
        <f t="shared" si="74"/>
        <v>0</v>
      </c>
      <c r="I213" s="227" t="s">
        <v>95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09">
        <v>0</v>
      </c>
      <c r="Q213" s="664">
        <f t="shared" si="64"/>
        <v>0</v>
      </c>
      <c r="R213" s="664">
        <f t="shared" si="65"/>
        <v>0</v>
      </c>
      <c r="S213" s="664">
        <f t="shared" si="66"/>
        <v>0</v>
      </c>
      <c r="T213" s="664">
        <f t="shared" si="67"/>
        <v>0</v>
      </c>
      <c r="U213" s="664">
        <f t="shared" si="68"/>
        <v>0</v>
      </c>
      <c r="V213" s="664">
        <f t="shared" si="69"/>
        <v>0</v>
      </c>
      <c r="W213" s="664">
        <f t="shared" si="70"/>
        <v>0</v>
      </c>
      <c r="X213" s="654">
        <f t="shared" si="72"/>
        <v>0</v>
      </c>
    </row>
    <row r="214" spans="1:24">
      <c r="A214" s="2" t="s">
        <v>96</v>
      </c>
      <c r="B214" s="20">
        <v>0</v>
      </c>
      <c r="C214" s="20">
        <v>0</v>
      </c>
      <c r="D214" s="20">
        <v>0</v>
      </c>
      <c r="E214" s="20">
        <v>0</v>
      </c>
      <c r="F214" s="20">
        <v>0</v>
      </c>
      <c r="G214" s="20">
        <v>0</v>
      </c>
      <c r="H214" s="20">
        <v>0</v>
      </c>
      <c r="I214" s="227" t="s">
        <v>96</v>
      </c>
      <c r="J214" s="109">
        <v>0</v>
      </c>
      <c r="K214" s="109">
        <v>0</v>
      </c>
      <c r="L214" s="109">
        <v>0</v>
      </c>
      <c r="M214" s="109">
        <v>0</v>
      </c>
      <c r="N214" s="109">
        <v>0</v>
      </c>
      <c r="O214" s="109">
        <v>0</v>
      </c>
      <c r="P214" s="109">
        <v>0</v>
      </c>
      <c r="Q214" s="664">
        <f t="shared" si="64"/>
        <v>0</v>
      </c>
      <c r="R214" s="664">
        <f t="shared" si="65"/>
        <v>0</v>
      </c>
      <c r="S214" s="664">
        <f t="shared" si="66"/>
        <v>0</v>
      </c>
      <c r="T214" s="664">
        <f t="shared" si="67"/>
        <v>0</v>
      </c>
      <c r="U214" s="664">
        <f t="shared" si="68"/>
        <v>0</v>
      </c>
      <c r="V214" s="664">
        <f t="shared" si="69"/>
        <v>0</v>
      </c>
      <c r="W214" s="664">
        <f t="shared" si="70"/>
        <v>0</v>
      </c>
      <c r="X214" s="654">
        <f t="shared" si="72"/>
        <v>0</v>
      </c>
    </row>
    <row r="215" spans="1:24" ht="48.75" customHeight="1">
      <c r="A215" s="608" t="s">
        <v>1419</v>
      </c>
      <c r="B215" s="27">
        <f>B216+B221</f>
        <v>2348509.9050000003</v>
      </c>
      <c r="C215" s="27">
        <f t="shared" ref="C215:G215" si="75">C216+C221</f>
        <v>2464318.0268600001</v>
      </c>
      <c r="D215" s="27">
        <f t="shared" si="75"/>
        <v>2571267.1806399999</v>
      </c>
      <c r="E215" s="27">
        <f t="shared" si="75"/>
        <v>2571267.1806399999</v>
      </c>
      <c r="F215" s="27">
        <f t="shared" si="75"/>
        <v>2571267.1806399999</v>
      </c>
      <c r="G215" s="27">
        <f t="shared" si="75"/>
        <v>2571267.1806399999</v>
      </c>
      <c r="H215" s="27">
        <f>H216+H221</f>
        <v>15097896.65442</v>
      </c>
      <c r="I215" s="227" t="s">
        <v>1419</v>
      </c>
      <c r="J215" s="109">
        <v>693155.26202000002</v>
      </c>
      <c r="K215" s="109">
        <v>698283.62686000008</v>
      </c>
      <c r="L215" s="109">
        <v>693261.58064000006</v>
      </c>
      <c r="M215" s="109">
        <v>693261.58064000006</v>
      </c>
      <c r="N215" s="109">
        <v>693261.58064000006</v>
      </c>
      <c r="O215" s="109">
        <v>693261.58064000006</v>
      </c>
      <c r="P215" s="109">
        <v>4164485.2114399998</v>
      </c>
      <c r="Q215" s="664">
        <f t="shared" si="64"/>
        <v>1655354.6429800002</v>
      </c>
      <c r="R215" s="664">
        <f t="shared" si="65"/>
        <v>1766034.4</v>
      </c>
      <c r="S215" s="664">
        <f t="shared" si="66"/>
        <v>1878005.5999999999</v>
      </c>
      <c r="T215" s="664">
        <f t="shared" si="67"/>
        <v>1878005.5999999999</v>
      </c>
      <c r="U215" s="664">
        <f t="shared" si="68"/>
        <v>1878005.5999999999</v>
      </c>
      <c r="V215" s="664">
        <f t="shared" si="69"/>
        <v>1878005.5999999999</v>
      </c>
      <c r="W215" s="664">
        <f t="shared" si="70"/>
        <v>10933411.442979999</v>
      </c>
      <c r="X215" s="654">
        <f t="shared" si="72"/>
        <v>0</v>
      </c>
    </row>
    <row r="216" spans="1:24">
      <c r="A216" s="13" t="s">
        <v>89</v>
      </c>
      <c r="B216" s="615">
        <f>691717.21202+29694.19298</f>
        <v>721411.40500000003</v>
      </c>
      <c r="C216" s="36">
        <v>696734.72686000005</v>
      </c>
      <c r="D216" s="36">
        <v>691712.68064000004</v>
      </c>
      <c r="E216" s="36">
        <v>691712.68064000004</v>
      </c>
      <c r="F216" s="36">
        <v>691712.68064000004</v>
      </c>
      <c r="G216" s="36">
        <v>691712.68064000004</v>
      </c>
      <c r="H216" s="36">
        <f>SUM(B216:G216)</f>
        <v>4184996.8544199998</v>
      </c>
      <c r="I216" s="227" t="s">
        <v>89</v>
      </c>
      <c r="J216" s="109">
        <v>691717.21201999998</v>
      </c>
      <c r="K216" s="109">
        <v>696734.72686000005</v>
      </c>
      <c r="L216" s="109">
        <v>691712.68064000004</v>
      </c>
      <c r="M216" s="109">
        <v>691712.68064000004</v>
      </c>
      <c r="N216" s="109">
        <v>691712.68064000004</v>
      </c>
      <c r="O216" s="109">
        <v>691712.68064000004</v>
      </c>
      <c r="P216" s="109">
        <v>4155302.6614399999</v>
      </c>
      <c r="Q216" s="666">
        <f t="shared" si="64"/>
        <v>29694.192980000051</v>
      </c>
      <c r="R216" s="664">
        <f t="shared" si="65"/>
        <v>0</v>
      </c>
      <c r="S216" s="664">
        <f t="shared" si="66"/>
        <v>0</v>
      </c>
      <c r="T216" s="664">
        <f t="shared" si="67"/>
        <v>0</v>
      </c>
      <c r="U216" s="664">
        <f t="shared" si="68"/>
        <v>0</v>
      </c>
      <c r="V216" s="664">
        <f t="shared" si="69"/>
        <v>0</v>
      </c>
      <c r="W216" s="664">
        <f t="shared" si="70"/>
        <v>29694.192979999818</v>
      </c>
      <c r="X216" s="654">
        <f t="shared" si="72"/>
        <v>2.3283064365386963E-10</v>
      </c>
    </row>
    <row r="217" spans="1:24">
      <c r="A217" s="14" t="s">
        <v>90</v>
      </c>
      <c r="B217" s="36">
        <v>92774.1</v>
      </c>
      <c r="C217" s="36">
        <v>87977</v>
      </c>
      <c r="D217" s="36">
        <v>82867.7</v>
      </c>
      <c r="E217" s="36">
        <v>82867.7</v>
      </c>
      <c r="F217" s="36">
        <v>82867.7</v>
      </c>
      <c r="G217" s="36">
        <v>82867.7</v>
      </c>
      <c r="H217" s="36">
        <f t="shared" ref="H217:H223" si="76">SUM(B217:G217)</f>
        <v>512221.9</v>
      </c>
      <c r="I217" s="227" t="s">
        <v>90</v>
      </c>
      <c r="J217" s="109">
        <v>92774.1</v>
      </c>
      <c r="K217" s="109">
        <v>87977</v>
      </c>
      <c r="L217" s="109">
        <v>82867.7</v>
      </c>
      <c r="M217" s="109">
        <v>82867.7</v>
      </c>
      <c r="N217" s="109">
        <v>82867.7</v>
      </c>
      <c r="O217" s="109">
        <v>82867.7</v>
      </c>
      <c r="P217" s="109">
        <v>512221.9</v>
      </c>
      <c r="Q217" s="664">
        <f t="shared" si="64"/>
        <v>0</v>
      </c>
      <c r="R217" s="664">
        <f t="shared" si="65"/>
        <v>0</v>
      </c>
      <c r="S217" s="664">
        <f t="shared" si="66"/>
        <v>0</v>
      </c>
      <c r="T217" s="664">
        <f t="shared" si="67"/>
        <v>0</v>
      </c>
      <c r="U217" s="664">
        <f t="shared" si="68"/>
        <v>0</v>
      </c>
      <c r="V217" s="664">
        <f t="shared" si="69"/>
        <v>0</v>
      </c>
      <c r="W217" s="664">
        <f t="shared" si="70"/>
        <v>0</v>
      </c>
      <c r="X217" s="654">
        <f t="shared" si="72"/>
        <v>0</v>
      </c>
    </row>
    <row r="218" spans="1:24" ht="31.5">
      <c r="A218" s="14" t="s">
        <v>91</v>
      </c>
      <c r="B218" s="36">
        <v>0</v>
      </c>
      <c r="C218" s="36">
        <v>0</v>
      </c>
      <c r="D218" s="36">
        <v>0</v>
      </c>
      <c r="E218" s="36">
        <v>0</v>
      </c>
      <c r="F218" s="36">
        <v>0</v>
      </c>
      <c r="G218" s="36">
        <v>0</v>
      </c>
      <c r="H218" s="36">
        <f t="shared" si="76"/>
        <v>0</v>
      </c>
      <c r="I218" s="227" t="s">
        <v>91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09">
        <v>0</v>
      </c>
      <c r="Q218" s="664">
        <f t="shared" si="64"/>
        <v>0</v>
      </c>
      <c r="R218" s="664">
        <f t="shared" si="65"/>
        <v>0</v>
      </c>
      <c r="S218" s="664">
        <f t="shared" si="66"/>
        <v>0</v>
      </c>
      <c r="T218" s="664">
        <f t="shared" si="67"/>
        <v>0</v>
      </c>
      <c r="U218" s="664">
        <f t="shared" si="68"/>
        <v>0</v>
      </c>
      <c r="V218" s="664">
        <f t="shared" si="69"/>
        <v>0</v>
      </c>
      <c r="W218" s="664">
        <f t="shared" si="70"/>
        <v>0</v>
      </c>
      <c r="X218" s="654">
        <f t="shared" si="72"/>
        <v>0</v>
      </c>
    </row>
    <row r="219" spans="1:24">
      <c r="A219" s="14" t="s">
        <v>40</v>
      </c>
      <c r="B219" s="36">
        <v>0</v>
      </c>
      <c r="C219" s="36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f t="shared" si="76"/>
        <v>0</v>
      </c>
      <c r="I219" s="227" t="s">
        <v>40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09">
        <v>0</v>
      </c>
      <c r="Q219" s="664">
        <f t="shared" si="64"/>
        <v>0</v>
      </c>
      <c r="R219" s="664">
        <f t="shared" si="65"/>
        <v>0</v>
      </c>
      <c r="S219" s="664">
        <f t="shared" si="66"/>
        <v>0</v>
      </c>
      <c r="T219" s="664">
        <f t="shared" si="67"/>
        <v>0</v>
      </c>
      <c r="U219" s="664">
        <f t="shared" si="68"/>
        <v>0</v>
      </c>
      <c r="V219" s="664">
        <f t="shared" si="69"/>
        <v>0</v>
      </c>
      <c r="W219" s="664">
        <f t="shared" si="70"/>
        <v>0</v>
      </c>
      <c r="X219" s="654">
        <f t="shared" si="72"/>
        <v>0</v>
      </c>
    </row>
    <row r="220" spans="1:24" ht="47.25">
      <c r="A220" s="611" t="s">
        <v>92</v>
      </c>
      <c r="B220" s="203">
        <v>0</v>
      </c>
      <c r="C220" s="203">
        <v>0</v>
      </c>
      <c r="D220" s="203">
        <v>0</v>
      </c>
      <c r="E220" s="203">
        <v>0</v>
      </c>
      <c r="F220" s="203">
        <v>0</v>
      </c>
      <c r="G220" s="203">
        <v>0</v>
      </c>
      <c r="H220" s="203">
        <f t="shared" si="76"/>
        <v>0</v>
      </c>
      <c r="I220" s="227" t="s">
        <v>92</v>
      </c>
      <c r="J220" s="109">
        <v>0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09">
        <v>0</v>
      </c>
      <c r="Q220" s="664">
        <f t="shared" si="64"/>
        <v>0</v>
      </c>
      <c r="R220" s="664">
        <f t="shared" si="65"/>
        <v>0</v>
      </c>
      <c r="S220" s="664">
        <f t="shared" si="66"/>
        <v>0</v>
      </c>
      <c r="T220" s="664">
        <f t="shared" si="67"/>
        <v>0</v>
      </c>
      <c r="U220" s="664">
        <f t="shared" si="68"/>
        <v>0</v>
      </c>
      <c r="V220" s="664">
        <f t="shared" si="69"/>
        <v>0</v>
      </c>
      <c r="W220" s="664">
        <f t="shared" si="70"/>
        <v>0</v>
      </c>
      <c r="X220" s="654">
        <f t="shared" si="72"/>
        <v>0</v>
      </c>
    </row>
    <row r="221" spans="1:24" ht="31.5">
      <c r="A221" s="80" t="s">
        <v>93</v>
      </c>
      <c r="B221" s="631">
        <v>1627098.5</v>
      </c>
      <c r="C221" s="631">
        <v>1767583.3</v>
      </c>
      <c r="D221" s="631">
        <v>1879554.5</v>
      </c>
      <c r="E221" s="631">
        <v>1879554.5</v>
      </c>
      <c r="F221" s="631">
        <v>1879554.5</v>
      </c>
      <c r="G221" s="631">
        <v>1879554.5</v>
      </c>
      <c r="H221" s="631">
        <f>SUM(B221:G221)</f>
        <v>10912899.800000001</v>
      </c>
      <c r="I221" s="227" t="s">
        <v>93</v>
      </c>
      <c r="J221" s="109">
        <v>1438.05</v>
      </c>
      <c r="K221" s="109">
        <v>1548.9</v>
      </c>
      <c r="L221" s="109">
        <v>1548.9</v>
      </c>
      <c r="M221" s="109">
        <v>1548.9</v>
      </c>
      <c r="N221" s="109">
        <v>1548.9</v>
      </c>
      <c r="O221" s="109">
        <v>1548.9</v>
      </c>
      <c r="P221" s="109">
        <v>9182.5499999999993</v>
      </c>
      <c r="Q221" s="664">
        <f t="shared" si="64"/>
        <v>1625660.45</v>
      </c>
      <c r="R221" s="664">
        <f t="shared" si="65"/>
        <v>1766034.4000000001</v>
      </c>
      <c r="S221" s="664">
        <f t="shared" si="66"/>
        <v>1878005.6</v>
      </c>
      <c r="T221" s="664">
        <f t="shared" si="67"/>
        <v>1878005.6</v>
      </c>
      <c r="U221" s="664">
        <f t="shared" si="68"/>
        <v>1878005.6</v>
      </c>
      <c r="V221" s="664">
        <f t="shared" si="69"/>
        <v>1878005.6</v>
      </c>
      <c r="W221" s="664">
        <f t="shared" si="70"/>
        <v>10903717.25</v>
      </c>
      <c r="X221" s="654">
        <f t="shared" si="72"/>
        <v>0</v>
      </c>
    </row>
    <row r="222" spans="1:24">
      <c r="A222" s="13" t="s">
        <v>94</v>
      </c>
      <c r="B222" s="36">
        <v>0</v>
      </c>
      <c r="C222" s="36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f t="shared" si="76"/>
        <v>0</v>
      </c>
      <c r="I222" s="227" t="s">
        <v>94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09">
        <v>0</v>
      </c>
      <c r="Q222" s="664">
        <f t="shared" si="64"/>
        <v>0</v>
      </c>
      <c r="R222" s="664">
        <f t="shared" si="65"/>
        <v>0</v>
      </c>
      <c r="S222" s="664">
        <f t="shared" si="66"/>
        <v>0</v>
      </c>
      <c r="T222" s="664">
        <f t="shared" si="67"/>
        <v>0</v>
      </c>
      <c r="U222" s="664">
        <f t="shared" si="68"/>
        <v>0</v>
      </c>
      <c r="V222" s="664">
        <f t="shared" si="69"/>
        <v>0</v>
      </c>
      <c r="W222" s="664">
        <f t="shared" si="70"/>
        <v>0</v>
      </c>
      <c r="X222" s="654">
        <f t="shared" si="72"/>
        <v>0</v>
      </c>
    </row>
    <row r="223" spans="1:24">
      <c r="A223" s="13" t="s">
        <v>95</v>
      </c>
      <c r="B223" s="36">
        <v>0</v>
      </c>
      <c r="C223" s="36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f t="shared" si="76"/>
        <v>0</v>
      </c>
      <c r="I223" s="227" t="s">
        <v>95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09">
        <v>0</v>
      </c>
      <c r="Q223" s="664">
        <f t="shared" si="64"/>
        <v>0</v>
      </c>
      <c r="R223" s="664">
        <f t="shared" si="65"/>
        <v>0</v>
      </c>
      <c r="S223" s="664">
        <f t="shared" si="66"/>
        <v>0</v>
      </c>
      <c r="T223" s="664">
        <f t="shared" si="67"/>
        <v>0</v>
      </c>
      <c r="U223" s="664">
        <f t="shared" si="68"/>
        <v>0</v>
      </c>
      <c r="V223" s="664">
        <f t="shared" si="69"/>
        <v>0</v>
      </c>
      <c r="W223" s="664">
        <f t="shared" si="70"/>
        <v>0</v>
      </c>
      <c r="X223" s="654">
        <f t="shared" si="72"/>
        <v>0</v>
      </c>
    </row>
    <row r="224" spans="1:24">
      <c r="A224" s="2" t="s">
        <v>96</v>
      </c>
      <c r="B224" s="20">
        <v>0</v>
      </c>
      <c r="C224" s="20">
        <v>0</v>
      </c>
      <c r="D224" s="20">
        <v>0</v>
      </c>
      <c r="E224" s="20">
        <v>0</v>
      </c>
      <c r="F224" s="20">
        <v>0</v>
      </c>
      <c r="G224" s="20">
        <v>0</v>
      </c>
      <c r="H224" s="20">
        <v>0</v>
      </c>
      <c r="I224" s="227" t="s">
        <v>96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09">
        <v>0</v>
      </c>
      <c r="Q224" s="664">
        <f t="shared" si="64"/>
        <v>0</v>
      </c>
      <c r="R224" s="664">
        <f t="shared" si="65"/>
        <v>0</v>
      </c>
      <c r="S224" s="664">
        <f t="shared" si="66"/>
        <v>0</v>
      </c>
      <c r="T224" s="664">
        <f t="shared" si="67"/>
        <v>0</v>
      </c>
      <c r="U224" s="664">
        <f t="shared" si="68"/>
        <v>0</v>
      </c>
      <c r="V224" s="664">
        <f t="shared" si="69"/>
        <v>0</v>
      </c>
      <c r="W224" s="664">
        <f t="shared" si="70"/>
        <v>0</v>
      </c>
      <c r="X224" s="654">
        <f t="shared" si="72"/>
        <v>0</v>
      </c>
    </row>
    <row r="225" spans="1:24" ht="54.75" customHeight="1">
      <c r="A225" s="608" t="s">
        <v>1420</v>
      </c>
      <c r="B225" s="27">
        <f>B226+B229+B230+B231+B232+B233</f>
        <v>1996557.889</v>
      </c>
      <c r="C225" s="27">
        <f t="shared" ref="C225" si="77">C226+C229+C230+C231+C232+C233</f>
        <v>2086065.9889999998</v>
      </c>
      <c r="D225" s="27">
        <f>D226+D229+D230+D231+D232+D233</f>
        <v>2216645.389</v>
      </c>
      <c r="E225" s="27">
        <f t="shared" ref="E225:G225" si="78">E226+E229+E230+E231+E232+E233</f>
        <v>2216645.389</v>
      </c>
      <c r="F225" s="27">
        <f t="shared" si="78"/>
        <v>2216645.389</v>
      </c>
      <c r="G225" s="27">
        <f t="shared" si="78"/>
        <v>2216645.389</v>
      </c>
      <c r="H225" s="27">
        <f>SUM(B225:G225)</f>
        <v>12949205.434</v>
      </c>
      <c r="I225" s="227" t="s">
        <v>1420</v>
      </c>
      <c r="J225" s="109">
        <v>338992.30899999995</v>
      </c>
      <c r="K225" s="109">
        <v>339081.81899999996</v>
      </c>
      <c r="L225" s="109">
        <v>339081.81899999996</v>
      </c>
      <c r="M225" s="109">
        <v>339081.81899999996</v>
      </c>
      <c r="N225" s="109">
        <v>339081.81899999996</v>
      </c>
      <c r="O225" s="109">
        <v>339081.81899999996</v>
      </c>
      <c r="P225" s="109">
        <v>2034401.4039999996</v>
      </c>
      <c r="Q225" s="664">
        <f t="shared" si="64"/>
        <v>1657565.58</v>
      </c>
      <c r="R225" s="664">
        <f t="shared" si="65"/>
        <v>1746984.17</v>
      </c>
      <c r="S225" s="664">
        <f t="shared" si="66"/>
        <v>1877563.57</v>
      </c>
      <c r="T225" s="664">
        <f t="shared" si="67"/>
        <v>1877563.57</v>
      </c>
      <c r="U225" s="664">
        <f t="shared" si="68"/>
        <v>1877563.57</v>
      </c>
      <c r="V225" s="664">
        <f t="shared" si="69"/>
        <v>1877563.57</v>
      </c>
      <c r="W225" s="664">
        <f t="shared" si="70"/>
        <v>10914804.030000001</v>
      </c>
      <c r="X225" s="654">
        <f t="shared" si="72"/>
        <v>0</v>
      </c>
    </row>
    <row r="226" spans="1:24">
      <c r="A226" s="3" t="s">
        <v>89</v>
      </c>
      <c r="B226" s="36">
        <v>337333.08899999998</v>
      </c>
      <c r="C226" s="36">
        <v>337333.08899999998</v>
      </c>
      <c r="D226" s="36">
        <v>337333.08899999998</v>
      </c>
      <c r="E226" s="36">
        <v>337333.08899999998</v>
      </c>
      <c r="F226" s="36">
        <v>337333.08899999998</v>
      </c>
      <c r="G226" s="36">
        <v>337333.08899999998</v>
      </c>
      <c r="H226" s="36">
        <f>SUM(B226:G226)</f>
        <v>2023998.5339999998</v>
      </c>
      <c r="I226" s="227" t="s">
        <v>89</v>
      </c>
      <c r="J226" s="109">
        <v>337333.08899999998</v>
      </c>
      <c r="K226" s="109">
        <v>337333.08899999998</v>
      </c>
      <c r="L226" s="109">
        <v>337333.08899999998</v>
      </c>
      <c r="M226" s="109">
        <v>337333.08899999998</v>
      </c>
      <c r="N226" s="109">
        <v>337333.08899999998</v>
      </c>
      <c r="O226" s="109">
        <v>337333.08899999998</v>
      </c>
      <c r="P226" s="109">
        <v>2023998.5339999998</v>
      </c>
      <c r="Q226" s="664">
        <f t="shared" si="64"/>
        <v>0</v>
      </c>
      <c r="R226" s="664">
        <f t="shared" si="65"/>
        <v>0</v>
      </c>
      <c r="S226" s="664">
        <f t="shared" si="66"/>
        <v>0</v>
      </c>
      <c r="T226" s="664">
        <f t="shared" si="67"/>
        <v>0</v>
      </c>
      <c r="U226" s="664">
        <f t="shared" si="68"/>
        <v>0</v>
      </c>
      <c r="V226" s="664">
        <f t="shared" si="69"/>
        <v>0</v>
      </c>
      <c r="W226" s="664">
        <f t="shared" si="70"/>
        <v>0</v>
      </c>
      <c r="X226" s="654">
        <f t="shared" si="72"/>
        <v>0</v>
      </c>
    </row>
    <row r="227" spans="1:24">
      <c r="A227" s="11" t="s">
        <v>90</v>
      </c>
      <c r="B227" s="36">
        <v>0</v>
      </c>
      <c r="C227" s="36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f>B227+C227+D227</f>
        <v>0</v>
      </c>
      <c r="I227" s="227" t="s">
        <v>90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09">
        <v>0</v>
      </c>
      <c r="Q227" s="664">
        <f t="shared" si="64"/>
        <v>0</v>
      </c>
      <c r="R227" s="664">
        <f t="shared" si="65"/>
        <v>0</v>
      </c>
      <c r="S227" s="664">
        <f t="shared" si="66"/>
        <v>0</v>
      </c>
      <c r="T227" s="664">
        <f t="shared" si="67"/>
        <v>0</v>
      </c>
      <c r="U227" s="664">
        <f t="shared" si="68"/>
        <v>0</v>
      </c>
      <c r="V227" s="664">
        <f t="shared" si="69"/>
        <v>0</v>
      </c>
      <c r="W227" s="664">
        <f t="shared" si="70"/>
        <v>0</v>
      </c>
      <c r="X227" s="654">
        <f t="shared" si="72"/>
        <v>0</v>
      </c>
    </row>
    <row r="228" spans="1:24" ht="31.5">
      <c r="A228" s="11" t="s">
        <v>91</v>
      </c>
      <c r="B228" s="36">
        <v>0</v>
      </c>
      <c r="C228" s="36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f t="shared" ref="H228:H233" si="79">B228+C228+D228</f>
        <v>0</v>
      </c>
      <c r="I228" s="227" t="s">
        <v>91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09">
        <v>0</v>
      </c>
      <c r="Q228" s="664">
        <f t="shared" si="64"/>
        <v>0</v>
      </c>
      <c r="R228" s="664">
        <f t="shared" si="65"/>
        <v>0</v>
      </c>
      <c r="S228" s="664">
        <f t="shared" si="66"/>
        <v>0</v>
      </c>
      <c r="T228" s="664">
        <f t="shared" si="67"/>
        <v>0</v>
      </c>
      <c r="U228" s="664">
        <f t="shared" si="68"/>
        <v>0</v>
      </c>
      <c r="V228" s="664">
        <f t="shared" si="69"/>
        <v>0</v>
      </c>
      <c r="W228" s="664">
        <f t="shared" si="70"/>
        <v>0</v>
      </c>
      <c r="X228" s="654">
        <f t="shared" si="72"/>
        <v>0</v>
      </c>
    </row>
    <row r="229" spans="1:24">
      <c r="A229" s="11" t="s">
        <v>40</v>
      </c>
      <c r="B229" s="36">
        <v>0</v>
      </c>
      <c r="C229" s="36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f t="shared" si="79"/>
        <v>0</v>
      </c>
      <c r="I229" s="227" t="s">
        <v>40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09">
        <v>0</v>
      </c>
      <c r="Q229" s="664">
        <f t="shared" si="64"/>
        <v>0</v>
      </c>
      <c r="R229" s="664">
        <f t="shared" si="65"/>
        <v>0</v>
      </c>
      <c r="S229" s="664">
        <f t="shared" si="66"/>
        <v>0</v>
      </c>
      <c r="T229" s="664">
        <f t="shared" si="67"/>
        <v>0</v>
      </c>
      <c r="U229" s="664">
        <f t="shared" si="68"/>
        <v>0</v>
      </c>
      <c r="V229" s="664">
        <f t="shared" si="69"/>
        <v>0</v>
      </c>
      <c r="W229" s="664">
        <f t="shared" si="70"/>
        <v>0</v>
      </c>
      <c r="X229" s="654">
        <f t="shared" si="72"/>
        <v>0</v>
      </c>
    </row>
    <row r="230" spans="1:24" ht="47.25">
      <c r="A230" s="610" t="s">
        <v>92</v>
      </c>
      <c r="B230" s="203">
        <v>0</v>
      </c>
      <c r="C230" s="203">
        <v>0</v>
      </c>
      <c r="D230" s="203">
        <v>0</v>
      </c>
      <c r="E230" s="203">
        <v>0</v>
      </c>
      <c r="F230" s="203">
        <v>0</v>
      </c>
      <c r="G230" s="203">
        <v>0</v>
      </c>
      <c r="H230" s="203">
        <f t="shared" si="79"/>
        <v>0</v>
      </c>
      <c r="I230" s="227" t="s">
        <v>92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09">
        <v>0</v>
      </c>
      <c r="Q230" s="664">
        <f t="shared" si="64"/>
        <v>0</v>
      </c>
      <c r="R230" s="664">
        <f t="shared" si="65"/>
        <v>0</v>
      </c>
      <c r="S230" s="664">
        <f t="shared" si="66"/>
        <v>0</v>
      </c>
      <c r="T230" s="664">
        <f t="shared" si="67"/>
        <v>0</v>
      </c>
      <c r="U230" s="664">
        <f t="shared" si="68"/>
        <v>0</v>
      </c>
      <c r="V230" s="664">
        <f t="shared" si="69"/>
        <v>0</v>
      </c>
      <c r="W230" s="664">
        <f t="shared" si="70"/>
        <v>0</v>
      </c>
      <c r="X230" s="654">
        <f t="shared" si="72"/>
        <v>0</v>
      </c>
    </row>
    <row r="231" spans="1:24" ht="31.5">
      <c r="A231" s="202" t="s">
        <v>93</v>
      </c>
      <c r="B231" s="631">
        <v>1659224.8</v>
      </c>
      <c r="C231" s="631">
        <v>1748732.9</v>
      </c>
      <c r="D231" s="631">
        <v>1879312.3</v>
      </c>
      <c r="E231" s="631">
        <v>1879312.3</v>
      </c>
      <c r="F231" s="631">
        <v>1879312.3</v>
      </c>
      <c r="G231" s="631">
        <v>1879312.3</v>
      </c>
      <c r="H231" s="631">
        <f>SUM(B231:G231)</f>
        <v>10925206.9</v>
      </c>
      <c r="I231" s="227" t="s">
        <v>93</v>
      </c>
      <c r="J231" s="109">
        <v>1659.22</v>
      </c>
      <c r="K231" s="109">
        <v>1748.73</v>
      </c>
      <c r="L231" s="109">
        <v>1748.73</v>
      </c>
      <c r="M231" s="109">
        <v>1748.73</v>
      </c>
      <c r="N231" s="109">
        <v>1748.73</v>
      </c>
      <c r="O231" s="109">
        <v>1748.73</v>
      </c>
      <c r="P231" s="109">
        <v>10402.869999999999</v>
      </c>
      <c r="Q231" s="664">
        <f t="shared" si="64"/>
        <v>1657565.58</v>
      </c>
      <c r="R231" s="664">
        <f t="shared" si="65"/>
        <v>1746984.17</v>
      </c>
      <c r="S231" s="664">
        <f t="shared" si="66"/>
        <v>1877563.57</v>
      </c>
      <c r="T231" s="664">
        <f t="shared" si="67"/>
        <v>1877563.57</v>
      </c>
      <c r="U231" s="664">
        <f t="shared" si="68"/>
        <v>1877563.57</v>
      </c>
      <c r="V231" s="664">
        <f t="shared" si="69"/>
        <v>1877563.57</v>
      </c>
      <c r="W231" s="664">
        <f t="shared" si="70"/>
        <v>10914804.030000001</v>
      </c>
      <c r="X231" s="654">
        <f t="shared" si="72"/>
        <v>0</v>
      </c>
    </row>
    <row r="232" spans="1:24">
      <c r="A232" s="3" t="s">
        <v>94</v>
      </c>
      <c r="B232" s="36">
        <v>0</v>
      </c>
      <c r="C232" s="36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f t="shared" si="79"/>
        <v>0</v>
      </c>
      <c r="I232" s="227" t="s">
        <v>94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09">
        <v>0</v>
      </c>
      <c r="Q232" s="664">
        <f t="shared" si="64"/>
        <v>0</v>
      </c>
      <c r="R232" s="664">
        <f t="shared" si="65"/>
        <v>0</v>
      </c>
      <c r="S232" s="664">
        <f t="shared" si="66"/>
        <v>0</v>
      </c>
      <c r="T232" s="664">
        <f t="shared" si="67"/>
        <v>0</v>
      </c>
      <c r="U232" s="664">
        <f t="shared" si="68"/>
        <v>0</v>
      </c>
      <c r="V232" s="664">
        <f t="shared" si="69"/>
        <v>0</v>
      </c>
      <c r="W232" s="664">
        <f t="shared" si="70"/>
        <v>0</v>
      </c>
      <c r="X232" s="654">
        <f t="shared" si="72"/>
        <v>0</v>
      </c>
    </row>
    <row r="233" spans="1:24">
      <c r="A233" s="3" t="s">
        <v>95</v>
      </c>
      <c r="B233" s="36">
        <v>0</v>
      </c>
      <c r="C233" s="36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f t="shared" si="79"/>
        <v>0</v>
      </c>
      <c r="I233" s="227" t="s">
        <v>95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09">
        <v>0</v>
      </c>
      <c r="Q233" s="664">
        <f t="shared" si="64"/>
        <v>0</v>
      </c>
      <c r="R233" s="664">
        <f t="shared" si="65"/>
        <v>0</v>
      </c>
      <c r="S233" s="664">
        <f t="shared" si="66"/>
        <v>0</v>
      </c>
      <c r="T233" s="664">
        <f t="shared" si="67"/>
        <v>0</v>
      </c>
      <c r="U233" s="664">
        <f t="shared" si="68"/>
        <v>0</v>
      </c>
      <c r="V233" s="664">
        <f t="shared" si="69"/>
        <v>0</v>
      </c>
      <c r="W233" s="664">
        <f t="shared" si="70"/>
        <v>0</v>
      </c>
      <c r="X233" s="654">
        <f t="shared" si="72"/>
        <v>0</v>
      </c>
    </row>
    <row r="234" spans="1:24">
      <c r="A234" s="2" t="s">
        <v>96</v>
      </c>
      <c r="B234" s="20">
        <v>0</v>
      </c>
      <c r="C234" s="20">
        <v>0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27" t="s">
        <v>96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09">
        <v>0</v>
      </c>
      <c r="Q234" s="664">
        <f t="shared" si="64"/>
        <v>0</v>
      </c>
      <c r="R234" s="664">
        <f t="shared" si="65"/>
        <v>0</v>
      </c>
      <c r="S234" s="664">
        <f t="shared" si="66"/>
        <v>0</v>
      </c>
      <c r="T234" s="664">
        <f t="shared" si="67"/>
        <v>0</v>
      </c>
      <c r="U234" s="664">
        <f t="shared" si="68"/>
        <v>0</v>
      </c>
      <c r="V234" s="664">
        <f t="shared" si="69"/>
        <v>0</v>
      </c>
      <c r="W234" s="664">
        <f t="shared" si="70"/>
        <v>0</v>
      </c>
      <c r="X234" s="654">
        <f t="shared" si="72"/>
        <v>0</v>
      </c>
    </row>
    <row r="235" spans="1:24" ht="42" customHeight="1">
      <c r="A235" s="608" t="s">
        <v>1421</v>
      </c>
      <c r="B235" s="27">
        <f>B236+B239+B240+B241+B242+B243</f>
        <v>340378.68375000003</v>
      </c>
      <c r="C235" s="27">
        <f t="shared" ref="C235" si="80">C236+C239+C240+C241+C242+C243</f>
        <v>340650.63075000001</v>
      </c>
      <c r="D235" s="27">
        <f>D236+D239+D240+D241+D242+D243</f>
        <v>340650.63075000001</v>
      </c>
      <c r="E235" s="27">
        <f t="shared" ref="E235:G235" si="81">E236+E239+E240+E241+E242+E243</f>
        <v>340650.63075000001</v>
      </c>
      <c r="F235" s="27">
        <f t="shared" si="81"/>
        <v>340650.63075000001</v>
      </c>
      <c r="G235" s="27">
        <f t="shared" si="81"/>
        <v>340650.63075000001</v>
      </c>
      <c r="H235" s="27">
        <f>SUM(B235:G235)</f>
        <v>2043631.8375000001</v>
      </c>
      <c r="I235" s="227" t="s">
        <v>1421</v>
      </c>
      <c r="J235" s="109">
        <v>340378.68375000003</v>
      </c>
      <c r="K235" s="109">
        <v>340650.63075000001</v>
      </c>
      <c r="L235" s="109">
        <v>340650.63075000001</v>
      </c>
      <c r="M235" s="109">
        <v>340650.63075000001</v>
      </c>
      <c r="N235" s="109">
        <v>340650.63075000001</v>
      </c>
      <c r="O235" s="109">
        <v>340650.63075000001</v>
      </c>
      <c r="P235" s="109">
        <v>2043631.8375000001</v>
      </c>
      <c r="Q235" s="664">
        <f t="shared" si="64"/>
        <v>0</v>
      </c>
      <c r="R235" s="664">
        <f t="shared" si="65"/>
        <v>0</v>
      </c>
      <c r="S235" s="664">
        <f t="shared" si="66"/>
        <v>0</v>
      </c>
      <c r="T235" s="664">
        <f t="shared" si="67"/>
        <v>0</v>
      </c>
      <c r="U235" s="664">
        <f t="shared" si="68"/>
        <v>0</v>
      </c>
      <c r="V235" s="664">
        <f t="shared" si="69"/>
        <v>0</v>
      </c>
      <c r="W235" s="664">
        <f t="shared" si="70"/>
        <v>0</v>
      </c>
      <c r="X235" s="654">
        <f t="shared" si="72"/>
        <v>0</v>
      </c>
    </row>
    <row r="236" spans="1:24">
      <c r="A236" s="3" t="s">
        <v>89</v>
      </c>
      <c r="B236" s="36">
        <v>340378.68375000003</v>
      </c>
      <c r="C236" s="36">
        <v>340650.63075000001</v>
      </c>
      <c r="D236" s="36">
        <v>340650.63075000001</v>
      </c>
      <c r="E236" s="36">
        <v>340650.63075000001</v>
      </c>
      <c r="F236" s="36">
        <v>340650.63075000001</v>
      </c>
      <c r="G236" s="36">
        <v>340650.63075000001</v>
      </c>
      <c r="H236" s="36">
        <f>SUM(B236:G236)</f>
        <v>2043631.8375000001</v>
      </c>
      <c r="I236" s="227" t="s">
        <v>89</v>
      </c>
      <c r="J236" s="109">
        <v>340378.68375000003</v>
      </c>
      <c r="K236" s="109">
        <v>340650.63075000001</v>
      </c>
      <c r="L236" s="109">
        <v>340650.63075000001</v>
      </c>
      <c r="M236" s="109">
        <v>340650.63075000001</v>
      </c>
      <c r="N236" s="109">
        <v>340650.63075000001</v>
      </c>
      <c r="O236" s="109">
        <v>340650.63075000001</v>
      </c>
      <c r="P236" s="109">
        <v>2043631.8375000001</v>
      </c>
      <c r="Q236" s="664">
        <f t="shared" si="64"/>
        <v>0</v>
      </c>
      <c r="R236" s="664">
        <f t="shared" si="65"/>
        <v>0</v>
      </c>
      <c r="S236" s="664">
        <f t="shared" si="66"/>
        <v>0</v>
      </c>
      <c r="T236" s="664">
        <f t="shared" si="67"/>
        <v>0</v>
      </c>
      <c r="U236" s="664">
        <f t="shared" si="68"/>
        <v>0</v>
      </c>
      <c r="V236" s="664">
        <f t="shared" si="69"/>
        <v>0</v>
      </c>
      <c r="W236" s="664">
        <f t="shared" si="70"/>
        <v>0</v>
      </c>
      <c r="X236" s="654">
        <f t="shared" si="72"/>
        <v>0</v>
      </c>
    </row>
    <row r="237" spans="1:24">
      <c r="A237" s="11" t="s">
        <v>90</v>
      </c>
      <c r="B237" s="36">
        <v>0</v>
      </c>
      <c r="C237" s="36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f t="shared" ref="H237:H243" si="82">B237+C237+D237</f>
        <v>0</v>
      </c>
      <c r="I237" s="227" t="s">
        <v>90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09">
        <v>0</v>
      </c>
      <c r="Q237" s="664">
        <f t="shared" si="64"/>
        <v>0</v>
      </c>
      <c r="R237" s="664">
        <f t="shared" si="65"/>
        <v>0</v>
      </c>
      <c r="S237" s="664">
        <f t="shared" si="66"/>
        <v>0</v>
      </c>
      <c r="T237" s="664">
        <f t="shared" si="67"/>
        <v>0</v>
      </c>
      <c r="U237" s="664">
        <f t="shared" si="68"/>
        <v>0</v>
      </c>
      <c r="V237" s="664">
        <f t="shared" si="69"/>
        <v>0</v>
      </c>
      <c r="W237" s="664">
        <f t="shared" si="70"/>
        <v>0</v>
      </c>
      <c r="X237" s="654">
        <f t="shared" si="72"/>
        <v>0</v>
      </c>
    </row>
    <row r="238" spans="1:24" ht="31.5">
      <c r="A238" s="11" t="s">
        <v>91</v>
      </c>
      <c r="B238" s="36">
        <v>0</v>
      </c>
      <c r="C238" s="36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f t="shared" si="82"/>
        <v>0</v>
      </c>
      <c r="I238" s="227" t="s">
        <v>91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09">
        <v>0</v>
      </c>
      <c r="Q238" s="664">
        <f t="shared" si="64"/>
        <v>0</v>
      </c>
      <c r="R238" s="664">
        <f t="shared" si="65"/>
        <v>0</v>
      </c>
      <c r="S238" s="664">
        <f t="shared" si="66"/>
        <v>0</v>
      </c>
      <c r="T238" s="664">
        <f t="shared" si="67"/>
        <v>0</v>
      </c>
      <c r="U238" s="664">
        <f t="shared" si="68"/>
        <v>0</v>
      </c>
      <c r="V238" s="664">
        <f t="shared" si="69"/>
        <v>0</v>
      </c>
      <c r="W238" s="664">
        <f t="shared" si="70"/>
        <v>0</v>
      </c>
      <c r="X238" s="654">
        <f t="shared" si="72"/>
        <v>0</v>
      </c>
    </row>
    <row r="239" spans="1:24">
      <c r="A239" s="11" t="s">
        <v>40</v>
      </c>
      <c r="B239" s="36">
        <v>0</v>
      </c>
      <c r="C239" s="36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f t="shared" si="82"/>
        <v>0</v>
      </c>
      <c r="I239" s="227" t="s">
        <v>40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09">
        <v>0</v>
      </c>
      <c r="Q239" s="664">
        <f t="shared" si="64"/>
        <v>0</v>
      </c>
      <c r="R239" s="664">
        <f t="shared" si="65"/>
        <v>0</v>
      </c>
      <c r="S239" s="664">
        <f t="shared" si="66"/>
        <v>0</v>
      </c>
      <c r="T239" s="664">
        <f t="shared" si="67"/>
        <v>0</v>
      </c>
      <c r="U239" s="664">
        <f t="shared" si="68"/>
        <v>0</v>
      </c>
      <c r="V239" s="664">
        <f t="shared" si="69"/>
        <v>0</v>
      </c>
      <c r="W239" s="664">
        <f t="shared" si="70"/>
        <v>0</v>
      </c>
      <c r="X239" s="654">
        <f t="shared" si="72"/>
        <v>0</v>
      </c>
    </row>
    <row r="240" spans="1:24" ht="47.25">
      <c r="A240" s="610" t="s">
        <v>92</v>
      </c>
      <c r="B240" s="203">
        <v>0</v>
      </c>
      <c r="C240" s="203">
        <v>0</v>
      </c>
      <c r="D240" s="203">
        <v>0</v>
      </c>
      <c r="E240" s="203">
        <v>0</v>
      </c>
      <c r="F240" s="203">
        <v>0</v>
      </c>
      <c r="G240" s="203">
        <v>0</v>
      </c>
      <c r="H240" s="203">
        <f t="shared" si="82"/>
        <v>0</v>
      </c>
      <c r="I240" s="227" t="s">
        <v>92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09">
        <v>0</v>
      </c>
      <c r="Q240" s="664">
        <f t="shared" si="64"/>
        <v>0</v>
      </c>
      <c r="R240" s="664">
        <f t="shared" si="65"/>
        <v>0</v>
      </c>
      <c r="S240" s="664">
        <f t="shared" si="66"/>
        <v>0</v>
      </c>
      <c r="T240" s="664">
        <f t="shared" si="67"/>
        <v>0</v>
      </c>
      <c r="U240" s="664">
        <f t="shared" si="68"/>
        <v>0</v>
      </c>
      <c r="V240" s="664">
        <f t="shared" si="69"/>
        <v>0</v>
      </c>
      <c r="W240" s="664">
        <f t="shared" si="70"/>
        <v>0</v>
      </c>
      <c r="X240" s="654">
        <f t="shared" si="72"/>
        <v>0</v>
      </c>
    </row>
    <row r="241" spans="1:24" ht="31.5">
      <c r="A241" s="202" t="s">
        <v>93</v>
      </c>
      <c r="B241" s="203">
        <v>0</v>
      </c>
      <c r="C241" s="203">
        <v>0</v>
      </c>
      <c r="D241" s="203">
        <v>0</v>
      </c>
      <c r="E241" s="203">
        <v>0</v>
      </c>
      <c r="F241" s="203">
        <v>0</v>
      </c>
      <c r="G241" s="203">
        <v>0</v>
      </c>
      <c r="H241" s="203">
        <f t="shared" si="82"/>
        <v>0</v>
      </c>
      <c r="I241" s="227" t="s">
        <v>93</v>
      </c>
      <c r="J241" s="109">
        <v>0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09">
        <v>0</v>
      </c>
      <c r="Q241" s="664">
        <f t="shared" si="64"/>
        <v>0</v>
      </c>
      <c r="R241" s="664">
        <f t="shared" si="65"/>
        <v>0</v>
      </c>
      <c r="S241" s="664">
        <f t="shared" si="66"/>
        <v>0</v>
      </c>
      <c r="T241" s="664">
        <f t="shared" si="67"/>
        <v>0</v>
      </c>
      <c r="U241" s="664">
        <f t="shared" si="68"/>
        <v>0</v>
      </c>
      <c r="V241" s="664">
        <f t="shared" si="69"/>
        <v>0</v>
      </c>
      <c r="W241" s="664">
        <f t="shared" si="70"/>
        <v>0</v>
      </c>
      <c r="X241" s="654">
        <f t="shared" si="72"/>
        <v>0</v>
      </c>
    </row>
    <row r="242" spans="1:24">
      <c r="A242" s="3" t="s">
        <v>94</v>
      </c>
      <c r="B242" s="36">
        <v>0</v>
      </c>
      <c r="C242" s="36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f t="shared" si="82"/>
        <v>0</v>
      </c>
      <c r="I242" s="227" t="s">
        <v>94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09">
        <v>0</v>
      </c>
      <c r="Q242" s="664">
        <f t="shared" si="64"/>
        <v>0</v>
      </c>
      <c r="R242" s="664">
        <f t="shared" si="65"/>
        <v>0</v>
      </c>
      <c r="S242" s="664">
        <f t="shared" si="66"/>
        <v>0</v>
      </c>
      <c r="T242" s="664">
        <f t="shared" si="67"/>
        <v>0</v>
      </c>
      <c r="U242" s="664">
        <f t="shared" si="68"/>
        <v>0</v>
      </c>
      <c r="V242" s="664">
        <f t="shared" si="69"/>
        <v>0</v>
      </c>
      <c r="W242" s="664">
        <f t="shared" si="70"/>
        <v>0</v>
      </c>
      <c r="X242" s="654">
        <f t="shared" si="72"/>
        <v>0</v>
      </c>
    </row>
    <row r="243" spans="1:24">
      <c r="A243" s="3" t="s">
        <v>95</v>
      </c>
      <c r="B243" s="36">
        <v>0</v>
      </c>
      <c r="C243" s="36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f t="shared" si="82"/>
        <v>0</v>
      </c>
      <c r="I243" s="227" t="s">
        <v>95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09">
        <v>0</v>
      </c>
      <c r="Q243" s="664">
        <f t="shared" si="64"/>
        <v>0</v>
      </c>
      <c r="R243" s="664">
        <f t="shared" si="65"/>
        <v>0</v>
      </c>
      <c r="S243" s="664">
        <f t="shared" si="66"/>
        <v>0</v>
      </c>
      <c r="T243" s="664">
        <f t="shared" si="67"/>
        <v>0</v>
      </c>
      <c r="U243" s="664">
        <f t="shared" si="68"/>
        <v>0</v>
      </c>
      <c r="V243" s="664">
        <f t="shared" si="69"/>
        <v>0</v>
      </c>
      <c r="W243" s="664">
        <f t="shared" si="70"/>
        <v>0</v>
      </c>
      <c r="X243" s="654">
        <f t="shared" si="72"/>
        <v>0</v>
      </c>
    </row>
    <row r="244" spans="1:24">
      <c r="A244" s="2" t="s">
        <v>96</v>
      </c>
      <c r="B244" s="20">
        <v>0</v>
      </c>
      <c r="C244" s="20">
        <v>0</v>
      </c>
      <c r="D244" s="20">
        <v>0</v>
      </c>
      <c r="E244" s="20">
        <v>0</v>
      </c>
      <c r="F244" s="20">
        <v>0</v>
      </c>
      <c r="G244" s="20">
        <v>0</v>
      </c>
      <c r="H244" s="20">
        <v>0</v>
      </c>
      <c r="I244" s="227" t="s">
        <v>96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09">
        <v>0</v>
      </c>
      <c r="Q244" s="664">
        <f t="shared" si="64"/>
        <v>0</v>
      </c>
      <c r="R244" s="664">
        <f t="shared" si="65"/>
        <v>0</v>
      </c>
      <c r="S244" s="664">
        <f t="shared" si="66"/>
        <v>0</v>
      </c>
      <c r="T244" s="664">
        <f t="shared" si="67"/>
        <v>0</v>
      </c>
      <c r="U244" s="664">
        <f t="shared" si="68"/>
        <v>0</v>
      </c>
      <c r="V244" s="664">
        <f t="shared" si="69"/>
        <v>0</v>
      </c>
      <c r="W244" s="664">
        <f t="shared" si="70"/>
        <v>0</v>
      </c>
      <c r="X244" s="654">
        <f t="shared" si="72"/>
        <v>0</v>
      </c>
    </row>
    <row r="245" spans="1:24" ht="31.5">
      <c r="A245" s="608" t="s">
        <v>1422</v>
      </c>
      <c r="B245" s="27">
        <f>B246+B249+B250+B251+B252+B253</f>
        <v>191285.97899999999</v>
      </c>
      <c r="C245" s="27">
        <f t="shared" ref="C245" si="83">C246+C249+C250+C251+C252+C253</f>
        <v>191285.97899999999</v>
      </c>
      <c r="D245" s="27">
        <f>D246+D249+D250+D251+D252+D253</f>
        <v>191285.97899999999</v>
      </c>
      <c r="E245" s="27">
        <f t="shared" ref="E245:G245" si="84">E246+E249+E250+E251+E252+E253</f>
        <v>191285.97899999999</v>
      </c>
      <c r="F245" s="27">
        <f t="shared" si="84"/>
        <v>191285.97899999999</v>
      </c>
      <c r="G245" s="27">
        <f t="shared" si="84"/>
        <v>191285.97899999999</v>
      </c>
      <c r="H245" s="27">
        <f>SUM(B245:G245)</f>
        <v>1147715.8740000001</v>
      </c>
      <c r="I245" s="227" t="s">
        <v>1422</v>
      </c>
      <c r="J245" s="109">
        <v>191285.97899999999</v>
      </c>
      <c r="K245" s="109">
        <v>191285.97899999999</v>
      </c>
      <c r="L245" s="109">
        <v>191285.97899999999</v>
      </c>
      <c r="M245" s="109">
        <v>191285.97899999999</v>
      </c>
      <c r="N245" s="109">
        <v>191285.97899999999</v>
      </c>
      <c r="O245" s="109">
        <v>191285.97899999999</v>
      </c>
      <c r="P245" s="109">
        <v>1147715.8740000001</v>
      </c>
      <c r="Q245" s="664">
        <f t="shared" si="64"/>
        <v>0</v>
      </c>
      <c r="R245" s="664">
        <f t="shared" si="65"/>
        <v>0</v>
      </c>
      <c r="S245" s="664">
        <f t="shared" si="66"/>
        <v>0</v>
      </c>
      <c r="T245" s="664">
        <f t="shared" si="67"/>
        <v>0</v>
      </c>
      <c r="U245" s="664">
        <f t="shared" si="68"/>
        <v>0</v>
      </c>
      <c r="V245" s="664">
        <f t="shared" si="69"/>
        <v>0</v>
      </c>
      <c r="W245" s="664">
        <f t="shared" si="70"/>
        <v>0</v>
      </c>
      <c r="X245" s="654">
        <f t="shared" si="72"/>
        <v>0</v>
      </c>
    </row>
    <row r="246" spans="1:24">
      <c r="A246" s="3" t="s">
        <v>89</v>
      </c>
      <c r="B246" s="36">
        <v>191285.97899999999</v>
      </c>
      <c r="C246" s="36">
        <v>191285.97899999999</v>
      </c>
      <c r="D246" s="36">
        <v>191285.97899999999</v>
      </c>
      <c r="E246" s="36">
        <v>191285.97899999999</v>
      </c>
      <c r="F246" s="36">
        <v>191285.97899999999</v>
      </c>
      <c r="G246" s="36">
        <v>191285.97899999999</v>
      </c>
      <c r="H246" s="36">
        <f>SUM(B246:G246)</f>
        <v>1147715.8740000001</v>
      </c>
      <c r="I246" s="227" t="s">
        <v>89</v>
      </c>
      <c r="J246" s="109">
        <v>191285.97899999999</v>
      </c>
      <c r="K246" s="109">
        <v>191285.97899999999</v>
      </c>
      <c r="L246" s="109">
        <v>191285.97899999999</v>
      </c>
      <c r="M246" s="109">
        <v>191285.97899999999</v>
      </c>
      <c r="N246" s="109">
        <v>191285.97899999999</v>
      </c>
      <c r="O246" s="109">
        <v>191285.97899999999</v>
      </c>
      <c r="P246" s="109">
        <v>1147715.8740000001</v>
      </c>
      <c r="Q246" s="664">
        <f t="shared" si="64"/>
        <v>0</v>
      </c>
      <c r="R246" s="664">
        <f t="shared" si="65"/>
        <v>0</v>
      </c>
      <c r="S246" s="664">
        <f t="shared" si="66"/>
        <v>0</v>
      </c>
      <c r="T246" s="664">
        <f t="shared" si="67"/>
        <v>0</v>
      </c>
      <c r="U246" s="664">
        <f t="shared" si="68"/>
        <v>0</v>
      </c>
      <c r="V246" s="664">
        <f t="shared" si="69"/>
        <v>0</v>
      </c>
      <c r="W246" s="664">
        <f t="shared" si="70"/>
        <v>0</v>
      </c>
      <c r="X246" s="654">
        <f t="shared" si="72"/>
        <v>0</v>
      </c>
    </row>
    <row r="247" spans="1:24">
      <c r="A247" s="11" t="s">
        <v>90</v>
      </c>
      <c r="B247" s="36">
        <v>0</v>
      </c>
      <c r="C247" s="36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f t="shared" ref="H247:H253" si="85">B247+C247+D247</f>
        <v>0</v>
      </c>
      <c r="I247" s="227" t="s">
        <v>90</v>
      </c>
      <c r="J247" s="109">
        <v>0</v>
      </c>
      <c r="K247" s="109">
        <v>0</v>
      </c>
      <c r="L247" s="109">
        <v>0</v>
      </c>
      <c r="M247" s="109">
        <v>0</v>
      </c>
      <c r="N247" s="109">
        <v>0</v>
      </c>
      <c r="O247" s="109">
        <v>0</v>
      </c>
      <c r="P247" s="109">
        <v>0</v>
      </c>
      <c r="Q247" s="664">
        <f t="shared" si="64"/>
        <v>0</v>
      </c>
      <c r="R247" s="664">
        <f t="shared" si="65"/>
        <v>0</v>
      </c>
      <c r="S247" s="664">
        <f t="shared" si="66"/>
        <v>0</v>
      </c>
      <c r="T247" s="664">
        <f t="shared" si="67"/>
        <v>0</v>
      </c>
      <c r="U247" s="664">
        <f t="shared" si="68"/>
        <v>0</v>
      </c>
      <c r="V247" s="664">
        <f t="shared" si="69"/>
        <v>0</v>
      </c>
      <c r="W247" s="664">
        <f t="shared" si="70"/>
        <v>0</v>
      </c>
      <c r="X247" s="654">
        <f t="shared" si="72"/>
        <v>0</v>
      </c>
    </row>
    <row r="248" spans="1:24" ht="31.5">
      <c r="A248" s="11" t="s">
        <v>91</v>
      </c>
      <c r="B248" s="36">
        <v>0</v>
      </c>
      <c r="C248" s="36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f t="shared" si="85"/>
        <v>0</v>
      </c>
      <c r="I248" s="227" t="s">
        <v>91</v>
      </c>
      <c r="J248" s="109">
        <v>0</v>
      </c>
      <c r="K248" s="109">
        <v>0</v>
      </c>
      <c r="L248" s="109">
        <v>0</v>
      </c>
      <c r="M248" s="109">
        <v>0</v>
      </c>
      <c r="N248" s="109">
        <v>0</v>
      </c>
      <c r="O248" s="109">
        <v>0</v>
      </c>
      <c r="P248" s="109">
        <v>0</v>
      </c>
      <c r="Q248" s="664">
        <f t="shared" si="64"/>
        <v>0</v>
      </c>
      <c r="R248" s="664">
        <f t="shared" si="65"/>
        <v>0</v>
      </c>
      <c r="S248" s="664">
        <f t="shared" si="66"/>
        <v>0</v>
      </c>
      <c r="T248" s="664">
        <f t="shared" si="67"/>
        <v>0</v>
      </c>
      <c r="U248" s="664">
        <f t="shared" si="68"/>
        <v>0</v>
      </c>
      <c r="V248" s="664">
        <f t="shared" si="69"/>
        <v>0</v>
      </c>
      <c r="W248" s="664">
        <f t="shared" si="70"/>
        <v>0</v>
      </c>
      <c r="X248" s="654">
        <f t="shared" si="72"/>
        <v>0</v>
      </c>
    </row>
    <row r="249" spans="1:24">
      <c r="A249" s="11" t="s">
        <v>40</v>
      </c>
      <c r="B249" s="36">
        <v>0</v>
      </c>
      <c r="C249" s="36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f t="shared" si="85"/>
        <v>0</v>
      </c>
      <c r="I249" s="227" t="s">
        <v>40</v>
      </c>
      <c r="J249" s="109">
        <v>0</v>
      </c>
      <c r="K249" s="109">
        <v>0</v>
      </c>
      <c r="L249" s="109">
        <v>0</v>
      </c>
      <c r="M249" s="109">
        <v>0</v>
      </c>
      <c r="N249" s="109">
        <v>0</v>
      </c>
      <c r="O249" s="109">
        <v>0</v>
      </c>
      <c r="P249" s="109">
        <v>0</v>
      </c>
      <c r="Q249" s="664">
        <f t="shared" si="64"/>
        <v>0</v>
      </c>
      <c r="R249" s="664">
        <f t="shared" si="65"/>
        <v>0</v>
      </c>
      <c r="S249" s="664">
        <f t="shared" si="66"/>
        <v>0</v>
      </c>
      <c r="T249" s="664">
        <f t="shared" si="67"/>
        <v>0</v>
      </c>
      <c r="U249" s="664">
        <f t="shared" si="68"/>
        <v>0</v>
      </c>
      <c r="V249" s="664">
        <f t="shared" si="69"/>
        <v>0</v>
      </c>
      <c r="W249" s="664">
        <f t="shared" si="70"/>
        <v>0</v>
      </c>
      <c r="X249" s="654">
        <f t="shared" si="72"/>
        <v>0</v>
      </c>
    </row>
    <row r="250" spans="1:24" ht="47.25">
      <c r="A250" s="610" t="s">
        <v>92</v>
      </c>
      <c r="B250" s="203">
        <v>0</v>
      </c>
      <c r="C250" s="203">
        <v>0</v>
      </c>
      <c r="D250" s="203">
        <v>0</v>
      </c>
      <c r="E250" s="203">
        <v>0</v>
      </c>
      <c r="F250" s="203">
        <v>0</v>
      </c>
      <c r="G250" s="203">
        <v>0</v>
      </c>
      <c r="H250" s="203">
        <f t="shared" si="85"/>
        <v>0</v>
      </c>
      <c r="I250" s="227" t="s">
        <v>92</v>
      </c>
      <c r="J250" s="109">
        <v>0</v>
      </c>
      <c r="K250" s="109">
        <v>0</v>
      </c>
      <c r="L250" s="109">
        <v>0</v>
      </c>
      <c r="M250" s="109">
        <v>0</v>
      </c>
      <c r="N250" s="109">
        <v>0</v>
      </c>
      <c r="O250" s="109">
        <v>0</v>
      </c>
      <c r="P250" s="109">
        <v>0</v>
      </c>
      <c r="Q250" s="664">
        <f t="shared" si="64"/>
        <v>0</v>
      </c>
      <c r="R250" s="664">
        <f t="shared" si="65"/>
        <v>0</v>
      </c>
      <c r="S250" s="664">
        <f t="shared" si="66"/>
        <v>0</v>
      </c>
      <c r="T250" s="664">
        <f t="shared" si="67"/>
        <v>0</v>
      </c>
      <c r="U250" s="664">
        <f t="shared" si="68"/>
        <v>0</v>
      </c>
      <c r="V250" s="664">
        <f t="shared" si="69"/>
        <v>0</v>
      </c>
      <c r="W250" s="664">
        <f t="shared" si="70"/>
        <v>0</v>
      </c>
      <c r="X250" s="654">
        <f t="shared" si="72"/>
        <v>0</v>
      </c>
    </row>
    <row r="251" spans="1:24" ht="31.5">
      <c r="A251" s="202" t="s">
        <v>93</v>
      </c>
      <c r="B251" s="203">
        <v>0</v>
      </c>
      <c r="C251" s="203">
        <v>0</v>
      </c>
      <c r="D251" s="203">
        <v>0</v>
      </c>
      <c r="E251" s="203">
        <v>0</v>
      </c>
      <c r="F251" s="203">
        <v>0</v>
      </c>
      <c r="G251" s="203">
        <v>0</v>
      </c>
      <c r="H251" s="203">
        <f t="shared" si="85"/>
        <v>0</v>
      </c>
      <c r="I251" s="227" t="s">
        <v>93</v>
      </c>
      <c r="J251" s="109">
        <v>0</v>
      </c>
      <c r="K251" s="109">
        <v>0</v>
      </c>
      <c r="L251" s="109">
        <v>0</v>
      </c>
      <c r="M251" s="109">
        <v>0</v>
      </c>
      <c r="N251" s="109">
        <v>0</v>
      </c>
      <c r="O251" s="109">
        <v>0</v>
      </c>
      <c r="P251" s="109">
        <v>0</v>
      </c>
      <c r="Q251" s="664">
        <f t="shared" si="64"/>
        <v>0</v>
      </c>
      <c r="R251" s="664">
        <f t="shared" si="65"/>
        <v>0</v>
      </c>
      <c r="S251" s="664">
        <f t="shared" si="66"/>
        <v>0</v>
      </c>
      <c r="T251" s="664">
        <f t="shared" si="67"/>
        <v>0</v>
      </c>
      <c r="U251" s="664">
        <f t="shared" si="68"/>
        <v>0</v>
      </c>
      <c r="V251" s="664">
        <f t="shared" si="69"/>
        <v>0</v>
      </c>
      <c r="W251" s="664">
        <f t="shared" si="70"/>
        <v>0</v>
      </c>
      <c r="X251" s="654">
        <f t="shared" si="72"/>
        <v>0</v>
      </c>
    </row>
    <row r="252" spans="1:24">
      <c r="A252" s="3" t="s">
        <v>94</v>
      </c>
      <c r="B252" s="36">
        <v>0</v>
      </c>
      <c r="C252" s="36">
        <v>0</v>
      </c>
      <c r="D252" s="36">
        <v>0</v>
      </c>
      <c r="E252" s="36">
        <v>0</v>
      </c>
      <c r="F252" s="36">
        <v>0</v>
      </c>
      <c r="G252" s="36">
        <v>0</v>
      </c>
      <c r="H252" s="36">
        <f t="shared" si="85"/>
        <v>0</v>
      </c>
      <c r="I252" s="227" t="s">
        <v>94</v>
      </c>
      <c r="J252" s="109">
        <v>0</v>
      </c>
      <c r="K252" s="109">
        <v>0</v>
      </c>
      <c r="L252" s="109">
        <v>0</v>
      </c>
      <c r="M252" s="109">
        <v>0</v>
      </c>
      <c r="N252" s="109">
        <v>0</v>
      </c>
      <c r="O252" s="109">
        <v>0</v>
      </c>
      <c r="P252" s="109">
        <v>0</v>
      </c>
      <c r="Q252" s="664">
        <f t="shared" si="64"/>
        <v>0</v>
      </c>
      <c r="R252" s="664">
        <f t="shared" si="65"/>
        <v>0</v>
      </c>
      <c r="S252" s="664">
        <f t="shared" si="66"/>
        <v>0</v>
      </c>
      <c r="T252" s="664">
        <f t="shared" si="67"/>
        <v>0</v>
      </c>
      <c r="U252" s="664">
        <f t="shared" si="68"/>
        <v>0</v>
      </c>
      <c r="V252" s="664">
        <f t="shared" si="69"/>
        <v>0</v>
      </c>
      <c r="W252" s="664">
        <f t="shared" si="70"/>
        <v>0</v>
      </c>
      <c r="X252" s="654">
        <f t="shared" si="72"/>
        <v>0</v>
      </c>
    </row>
    <row r="253" spans="1:24">
      <c r="A253" s="3" t="s">
        <v>95</v>
      </c>
      <c r="B253" s="36">
        <v>0</v>
      </c>
      <c r="C253" s="36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f t="shared" si="85"/>
        <v>0</v>
      </c>
      <c r="I253" s="227" t="s">
        <v>95</v>
      </c>
      <c r="J253" s="109">
        <v>0</v>
      </c>
      <c r="K253" s="109">
        <v>0</v>
      </c>
      <c r="L253" s="109">
        <v>0</v>
      </c>
      <c r="M253" s="109">
        <v>0</v>
      </c>
      <c r="N253" s="109">
        <v>0</v>
      </c>
      <c r="O253" s="109">
        <v>0</v>
      </c>
      <c r="P253" s="109">
        <v>0</v>
      </c>
      <c r="Q253" s="664">
        <f t="shared" si="64"/>
        <v>0</v>
      </c>
      <c r="R253" s="664">
        <f t="shared" si="65"/>
        <v>0</v>
      </c>
      <c r="S253" s="664">
        <f t="shared" si="66"/>
        <v>0</v>
      </c>
      <c r="T253" s="664">
        <f t="shared" si="67"/>
        <v>0</v>
      </c>
      <c r="U253" s="664">
        <f t="shared" si="68"/>
        <v>0</v>
      </c>
      <c r="V253" s="664">
        <f t="shared" si="69"/>
        <v>0</v>
      </c>
      <c r="W253" s="664">
        <f t="shared" si="70"/>
        <v>0</v>
      </c>
      <c r="X253" s="654">
        <f t="shared" si="72"/>
        <v>0</v>
      </c>
    </row>
    <row r="254" spans="1:24">
      <c r="A254" s="2" t="s">
        <v>96</v>
      </c>
      <c r="B254" s="20">
        <v>0</v>
      </c>
      <c r="C254" s="20">
        <v>0</v>
      </c>
      <c r="D254" s="20">
        <v>0</v>
      </c>
      <c r="E254" s="20">
        <v>0</v>
      </c>
      <c r="F254" s="20">
        <v>0</v>
      </c>
      <c r="G254" s="20">
        <v>0</v>
      </c>
      <c r="H254" s="20">
        <v>0</v>
      </c>
      <c r="I254" s="227" t="s">
        <v>96</v>
      </c>
      <c r="J254" s="109">
        <v>0</v>
      </c>
      <c r="K254" s="109">
        <v>0</v>
      </c>
      <c r="L254" s="109">
        <v>0</v>
      </c>
      <c r="M254" s="109">
        <v>0</v>
      </c>
      <c r="N254" s="109">
        <v>0</v>
      </c>
      <c r="O254" s="109">
        <v>0</v>
      </c>
      <c r="P254" s="109">
        <v>0</v>
      </c>
      <c r="Q254" s="664">
        <f t="shared" si="64"/>
        <v>0</v>
      </c>
      <c r="R254" s="664">
        <f t="shared" si="65"/>
        <v>0</v>
      </c>
      <c r="S254" s="664">
        <f t="shared" si="66"/>
        <v>0</v>
      </c>
      <c r="T254" s="664">
        <f t="shared" si="67"/>
        <v>0</v>
      </c>
      <c r="U254" s="664">
        <f t="shared" si="68"/>
        <v>0</v>
      </c>
      <c r="V254" s="664">
        <f t="shared" si="69"/>
        <v>0</v>
      </c>
      <c r="W254" s="664">
        <f t="shared" si="70"/>
        <v>0</v>
      </c>
      <c r="X254" s="654">
        <f t="shared" si="72"/>
        <v>0</v>
      </c>
    </row>
    <row r="255" spans="1:24" ht="91.5" customHeight="1">
      <c r="A255" s="608" t="s">
        <v>1423</v>
      </c>
      <c r="B255" s="27">
        <f>B256+B259+B260+B261+B262+B263</f>
        <v>19979.7</v>
      </c>
      <c r="C255" s="27">
        <f t="shared" ref="C255" si="86">C256+C259+C260+C261+C262+C263</f>
        <v>19979.7</v>
      </c>
      <c r="D255" s="27">
        <f t="shared" ref="D255:F255" si="87">D256+D261</f>
        <v>19979.7</v>
      </c>
      <c r="E255" s="27">
        <f t="shared" si="87"/>
        <v>19979.7</v>
      </c>
      <c r="F255" s="27">
        <f t="shared" si="87"/>
        <v>19979.7</v>
      </c>
      <c r="G255" s="27">
        <f>G256+G261</f>
        <v>19979.7</v>
      </c>
      <c r="H255" s="27">
        <f>SUM(B255:G255)</f>
        <v>119878.2</v>
      </c>
      <c r="I255" s="227" t="s">
        <v>1423</v>
      </c>
      <c r="J255" s="109">
        <v>19979.7</v>
      </c>
      <c r="K255" s="109">
        <v>19979.7</v>
      </c>
      <c r="L255" s="109">
        <v>19979.7</v>
      </c>
      <c r="M255" s="109">
        <v>19979.7</v>
      </c>
      <c r="N255" s="109">
        <v>19979.7</v>
      </c>
      <c r="O255" s="109">
        <v>19979.7</v>
      </c>
      <c r="P255" s="109">
        <v>119878.2</v>
      </c>
      <c r="Q255" s="664">
        <f t="shared" si="64"/>
        <v>0</v>
      </c>
      <c r="R255" s="664">
        <f t="shared" si="65"/>
        <v>0</v>
      </c>
      <c r="S255" s="664">
        <f t="shared" si="66"/>
        <v>0</v>
      </c>
      <c r="T255" s="664">
        <f t="shared" si="67"/>
        <v>0</v>
      </c>
      <c r="U255" s="664">
        <f t="shared" si="68"/>
        <v>0</v>
      </c>
      <c r="V255" s="664">
        <f t="shared" si="69"/>
        <v>0</v>
      </c>
      <c r="W255" s="664">
        <f t="shared" si="70"/>
        <v>0</v>
      </c>
      <c r="X255" s="654">
        <f t="shared" si="72"/>
        <v>0</v>
      </c>
    </row>
    <row r="256" spans="1:24">
      <c r="A256" s="3" t="s">
        <v>89</v>
      </c>
      <c r="B256" s="22">
        <v>19979.7</v>
      </c>
      <c r="C256" s="22">
        <v>19979.7</v>
      </c>
      <c r="D256" s="22">
        <v>19979.7</v>
      </c>
      <c r="E256" s="22">
        <v>19979.7</v>
      </c>
      <c r="F256" s="22">
        <v>19979.7</v>
      </c>
      <c r="G256" s="22">
        <v>19979.7</v>
      </c>
      <c r="H256" s="22">
        <f>SUM(B256:G256)</f>
        <v>119878.2</v>
      </c>
      <c r="I256" s="227" t="s">
        <v>89</v>
      </c>
      <c r="J256" s="109">
        <v>19979.7</v>
      </c>
      <c r="K256" s="109">
        <v>19979.7</v>
      </c>
      <c r="L256" s="109">
        <v>19979.7</v>
      </c>
      <c r="M256" s="109">
        <v>19979.7</v>
      </c>
      <c r="N256" s="109">
        <v>19979.7</v>
      </c>
      <c r="O256" s="109">
        <v>19979.7</v>
      </c>
      <c r="P256" s="109">
        <v>119878.2</v>
      </c>
      <c r="Q256" s="664">
        <f t="shared" si="64"/>
        <v>0</v>
      </c>
      <c r="R256" s="664">
        <f t="shared" si="65"/>
        <v>0</v>
      </c>
      <c r="S256" s="664">
        <f t="shared" si="66"/>
        <v>0</v>
      </c>
      <c r="T256" s="664">
        <f t="shared" si="67"/>
        <v>0</v>
      </c>
      <c r="U256" s="664">
        <f t="shared" si="68"/>
        <v>0</v>
      </c>
      <c r="V256" s="664">
        <f t="shared" si="69"/>
        <v>0</v>
      </c>
      <c r="W256" s="664">
        <f t="shared" si="70"/>
        <v>0</v>
      </c>
      <c r="X256" s="654">
        <f t="shared" si="72"/>
        <v>0</v>
      </c>
    </row>
    <row r="257" spans="1:24">
      <c r="A257" s="11" t="s">
        <v>90</v>
      </c>
      <c r="B257" s="36">
        <v>0</v>
      </c>
      <c r="C257" s="36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f t="shared" ref="H257:H263" si="88">B257+C257+D257</f>
        <v>0</v>
      </c>
      <c r="I257" s="227" t="s">
        <v>90</v>
      </c>
      <c r="J257" s="109">
        <v>0</v>
      </c>
      <c r="K257" s="109">
        <v>0</v>
      </c>
      <c r="L257" s="109">
        <v>0</v>
      </c>
      <c r="M257" s="109">
        <v>0</v>
      </c>
      <c r="N257" s="109">
        <v>0</v>
      </c>
      <c r="O257" s="109">
        <v>0</v>
      </c>
      <c r="P257" s="109">
        <v>0</v>
      </c>
      <c r="Q257" s="664">
        <f t="shared" si="64"/>
        <v>0</v>
      </c>
      <c r="R257" s="664">
        <f t="shared" si="65"/>
        <v>0</v>
      </c>
      <c r="S257" s="664">
        <f t="shared" si="66"/>
        <v>0</v>
      </c>
      <c r="T257" s="664">
        <f t="shared" si="67"/>
        <v>0</v>
      </c>
      <c r="U257" s="664">
        <f t="shared" si="68"/>
        <v>0</v>
      </c>
      <c r="V257" s="664">
        <f t="shared" si="69"/>
        <v>0</v>
      </c>
      <c r="W257" s="664">
        <f t="shared" si="70"/>
        <v>0</v>
      </c>
      <c r="X257" s="654">
        <f t="shared" si="72"/>
        <v>0</v>
      </c>
    </row>
    <row r="258" spans="1:24" ht="31.5">
      <c r="A258" s="11" t="s">
        <v>91</v>
      </c>
      <c r="B258" s="36">
        <v>0</v>
      </c>
      <c r="C258" s="36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f t="shared" si="88"/>
        <v>0</v>
      </c>
      <c r="I258" s="227" t="s">
        <v>91</v>
      </c>
      <c r="J258" s="109">
        <v>0</v>
      </c>
      <c r="K258" s="109">
        <v>0</v>
      </c>
      <c r="L258" s="109">
        <v>0</v>
      </c>
      <c r="M258" s="109">
        <v>0</v>
      </c>
      <c r="N258" s="109">
        <v>0</v>
      </c>
      <c r="O258" s="109">
        <v>0</v>
      </c>
      <c r="P258" s="109">
        <v>0</v>
      </c>
      <c r="Q258" s="664">
        <f t="shared" si="64"/>
        <v>0</v>
      </c>
      <c r="R258" s="664">
        <f t="shared" si="65"/>
        <v>0</v>
      </c>
      <c r="S258" s="664">
        <f t="shared" si="66"/>
        <v>0</v>
      </c>
      <c r="T258" s="664">
        <f t="shared" si="67"/>
        <v>0</v>
      </c>
      <c r="U258" s="664">
        <f t="shared" si="68"/>
        <v>0</v>
      </c>
      <c r="V258" s="664">
        <f t="shared" si="69"/>
        <v>0</v>
      </c>
      <c r="W258" s="664">
        <f t="shared" si="70"/>
        <v>0</v>
      </c>
      <c r="X258" s="654">
        <f t="shared" si="72"/>
        <v>0</v>
      </c>
    </row>
    <row r="259" spans="1:24">
      <c r="A259" s="11" t="s">
        <v>40</v>
      </c>
      <c r="B259" s="36">
        <v>0</v>
      </c>
      <c r="C259" s="36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f t="shared" si="88"/>
        <v>0</v>
      </c>
      <c r="I259" s="227" t="s">
        <v>40</v>
      </c>
      <c r="J259" s="109">
        <v>0</v>
      </c>
      <c r="K259" s="109">
        <v>0</v>
      </c>
      <c r="L259" s="109">
        <v>0</v>
      </c>
      <c r="M259" s="109">
        <v>0</v>
      </c>
      <c r="N259" s="109">
        <v>0</v>
      </c>
      <c r="O259" s="109">
        <v>0</v>
      </c>
      <c r="P259" s="109">
        <v>0</v>
      </c>
      <c r="Q259" s="664">
        <f t="shared" si="64"/>
        <v>0</v>
      </c>
      <c r="R259" s="664">
        <f t="shared" si="65"/>
        <v>0</v>
      </c>
      <c r="S259" s="664">
        <f t="shared" si="66"/>
        <v>0</v>
      </c>
      <c r="T259" s="664">
        <f t="shared" si="67"/>
        <v>0</v>
      </c>
      <c r="U259" s="664">
        <f t="shared" si="68"/>
        <v>0</v>
      </c>
      <c r="V259" s="664">
        <f t="shared" si="69"/>
        <v>0</v>
      </c>
      <c r="W259" s="664">
        <f t="shared" si="70"/>
        <v>0</v>
      </c>
      <c r="X259" s="654">
        <f t="shared" si="72"/>
        <v>0</v>
      </c>
    </row>
    <row r="260" spans="1:24" ht="47.25">
      <c r="A260" s="610" t="s">
        <v>92</v>
      </c>
      <c r="B260" s="203">
        <v>0</v>
      </c>
      <c r="C260" s="203">
        <v>0</v>
      </c>
      <c r="D260" s="203">
        <v>0</v>
      </c>
      <c r="E260" s="203">
        <v>0</v>
      </c>
      <c r="F260" s="203">
        <v>0</v>
      </c>
      <c r="G260" s="203">
        <v>0</v>
      </c>
      <c r="H260" s="203">
        <f t="shared" si="88"/>
        <v>0</v>
      </c>
      <c r="I260" s="227" t="s">
        <v>92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09">
        <v>0</v>
      </c>
      <c r="Q260" s="664">
        <f t="shared" si="64"/>
        <v>0</v>
      </c>
      <c r="R260" s="664">
        <f t="shared" si="65"/>
        <v>0</v>
      </c>
      <c r="S260" s="664">
        <f t="shared" si="66"/>
        <v>0</v>
      </c>
      <c r="T260" s="664">
        <f t="shared" si="67"/>
        <v>0</v>
      </c>
      <c r="U260" s="664">
        <f t="shared" si="68"/>
        <v>0</v>
      </c>
      <c r="V260" s="664">
        <f t="shared" si="69"/>
        <v>0</v>
      </c>
      <c r="W260" s="664">
        <f t="shared" si="70"/>
        <v>0</v>
      </c>
      <c r="X260" s="654">
        <f t="shared" si="72"/>
        <v>0</v>
      </c>
    </row>
    <row r="261" spans="1:24" ht="31.5">
      <c r="A261" s="202" t="s">
        <v>93</v>
      </c>
      <c r="B261" s="203">
        <v>0</v>
      </c>
      <c r="C261" s="203">
        <v>0</v>
      </c>
      <c r="D261" s="203">
        <v>0</v>
      </c>
      <c r="E261" s="203">
        <v>0</v>
      </c>
      <c r="F261" s="203">
        <v>0</v>
      </c>
      <c r="G261" s="203">
        <v>0</v>
      </c>
      <c r="H261" s="203">
        <f t="shared" si="88"/>
        <v>0</v>
      </c>
      <c r="I261" s="227" t="s">
        <v>93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0</v>
      </c>
      <c r="P261" s="109">
        <v>0</v>
      </c>
      <c r="Q261" s="664">
        <f t="shared" ref="Q261:Q324" si="89">B261-J261</f>
        <v>0</v>
      </c>
      <c r="R261" s="664">
        <f t="shared" ref="R261:R324" si="90">C261-K261</f>
        <v>0</v>
      </c>
      <c r="S261" s="664">
        <f t="shared" ref="S261:S324" si="91">D261-L261</f>
        <v>0</v>
      </c>
      <c r="T261" s="664">
        <f t="shared" ref="T261:T324" si="92">E261-M261</f>
        <v>0</v>
      </c>
      <c r="U261" s="664">
        <f t="shared" ref="U261:U324" si="93">F261-N261</f>
        <v>0</v>
      </c>
      <c r="V261" s="664">
        <f t="shared" ref="V261:V324" si="94">G261-O261</f>
        <v>0</v>
      </c>
      <c r="W261" s="664">
        <f t="shared" ref="W261:W324" si="95">H261-P261</f>
        <v>0</v>
      </c>
      <c r="X261" s="654">
        <f t="shared" si="72"/>
        <v>0</v>
      </c>
    </row>
    <row r="262" spans="1:24">
      <c r="A262" s="3" t="s">
        <v>94</v>
      </c>
      <c r="B262" s="36">
        <v>0</v>
      </c>
      <c r="C262" s="36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f t="shared" si="88"/>
        <v>0</v>
      </c>
      <c r="I262" s="227" t="s">
        <v>94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09">
        <v>0</v>
      </c>
      <c r="Q262" s="664">
        <f t="shared" si="89"/>
        <v>0</v>
      </c>
      <c r="R262" s="664">
        <f t="shared" si="90"/>
        <v>0</v>
      </c>
      <c r="S262" s="664">
        <f t="shared" si="91"/>
        <v>0</v>
      </c>
      <c r="T262" s="664">
        <f t="shared" si="92"/>
        <v>0</v>
      </c>
      <c r="U262" s="664">
        <f t="shared" si="93"/>
        <v>0</v>
      </c>
      <c r="V262" s="664">
        <f t="shared" si="94"/>
        <v>0</v>
      </c>
      <c r="W262" s="664">
        <f t="shared" si="95"/>
        <v>0</v>
      </c>
      <c r="X262" s="654">
        <f t="shared" ref="X262:X325" si="96">Q262+R262+S262+T262+U262+V262-W262</f>
        <v>0</v>
      </c>
    </row>
    <row r="263" spans="1:24">
      <c r="A263" s="3" t="s">
        <v>95</v>
      </c>
      <c r="B263" s="36">
        <v>0</v>
      </c>
      <c r="C263" s="36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f t="shared" si="88"/>
        <v>0</v>
      </c>
      <c r="I263" s="227" t="s">
        <v>95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0</v>
      </c>
      <c r="P263" s="109">
        <v>0</v>
      </c>
      <c r="Q263" s="664">
        <f t="shared" si="89"/>
        <v>0</v>
      </c>
      <c r="R263" s="664">
        <f t="shared" si="90"/>
        <v>0</v>
      </c>
      <c r="S263" s="664">
        <f t="shared" si="91"/>
        <v>0</v>
      </c>
      <c r="T263" s="664">
        <f t="shared" si="92"/>
        <v>0</v>
      </c>
      <c r="U263" s="664">
        <f t="shared" si="93"/>
        <v>0</v>
      </c>
      <c r="V263" s="664">
        <f t="shared" si="94"/>
        <v>0</v>
      </c>
      <c r="W263" s="664">
        <f t="shared" si="95"/>
        <v>0</v>
      </c>
      <c r="X263" s="654">
        <f t="shared" si="96"/>
        <v>0</v>
      </c>
    </row>
    <row r="264" spans="1:24">
      <c r="A264" s="2" t="s">
        <v>96</v>
      </c>
      <c r="B264" s="20">
        <v>0</v>
      </c>
      <c r="C264" s="20">
        <v>0</v>
      </c>
      <c r="D264" s="20">
        <v>0</v>
      </c>
      <c r="E264" s="20">
        <v>0</v>
      </c>
      <c r="F264" s="20">
        <v>0</v>
      </c>
      <c r="G264" s="20">
        <v>0</v>
      </c>
      <c r="H264" s="20">
        <v>0</v>
      </c>
      <c r="I264" s="227" t="s">
        <v>96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09">
        <v>0</v>
      </c>
      <c r="Q264" s="664">
        <f t="shared" si="89"/>
        <v>0</v>
      </c>
      <c r="R264" s="664">
        <f t="shared" si="90"/>
        <v>0</v>
      </c>
      <c r="S264" s="664">
        <f t="shared" si="91"/>
        <v>0</v>
      </c>
      <c r="T264" s="664">
        <f t="shared" si="92"/>
        <v>0</v>
      </c>
      <c r="U264" s="664">
        <f t="shared" si="93"/>
        <v>0</v>
      </c>
      <c r="V264" s="664">
        <f t="shared" si="94"/>
        <v>0</v>
      </c>
      <c r="W264" s="664">
        <f t="shared" si="95"/>
        <v>0</v>
      </c>
      <c r="X264" s="654">
        <f t="shared" si="96"/>
        <v>0</v>
      </c>
    </row>
    <row r="265" spans="1:24" ht="47.25" customHeight="1">
      <c r="A265" s="608" t="s">
        <v>1424</v>
      </c>
      <c r="B265" s="27">
        <f>B266+B269+B270+B271+B272+B273</f>
        <v>119689.575</v>
      </c>
      <c r="C265" s="27">
        <f t="shared" ref="C265" si="97">C266+C269+C270+C271+C272+C273</f>
        <v>123622.679</v>
      </c>
      <c r="D265" s="27">
        <f t="shared" ref="D265:G265" si="98">D266+D271</f>
        <v>126265.379</v>
      </c>
      <c r="E265" s="27">
        <f t="shared" si="98"/>
        <v>126265.379</v>
      </c>
      <c r="F265" s="27">
        <f t="shared" si="98"/>
        <v>126265.379</v>
      </c>
      <c r="G265" s="27">
        <f t="shared" si="98"/>
        <v>126265.379</v>
      </c>
      <c r="H265" s="27">
        <f>SUM(B265:G265)</f>
        <v>748373.77</v>
      </c>
      <c r="I265" s="227" t="s">
        <v>1424</v>
      </c>
      <c r="J265" s="109">
        <v>119689.575</v>
      </c>
      <c r="K265" s="109">
        <v>120474.27899999999</v>
      </c>
      <c r="L265" s="109">
        <v>120474.27899999999</v>
      </c>
      <c r="M265" s="109">
        <v>120474.27899999999</v>
      </c>
      <c r="N265" s="109">
        <v>120474.27899999999</v>
      </c>
      <c r="O265" s="109">
        <v>120474.27899999999</v>
      </c>
      <c r="P265" s="109">
        <v>722060.97</v>
      </c>
      <c r="Q265" s="664">
        <f t="shared" si="89"/>
        <v>0</v>
      </c>
      <c r="R265" s="664">
        <f t="shared" si="90"/>
        <v>3148.4000000000087</v>
      </c>
      <c r="S265" s="664">
        <f t="shared" si="91"/>
        <v>5791.1000000000058</v>
      </c>
      <c r="T265" s="664">
        <f t="shared" si="92"/>
        <v>5791.1000000000058</v>
      </c>
      <c r="U265" s="664">
        <f t="shared" si="93"/>
        <v>5791.1000000000058</v>
      </c>
      <c r="V265" s="664">
        <f t="shared" si="94"/>
        <v>5791.1000000000058</v>
      </c>
      <c r="W265" s="664">
        <f t="shared" si="95"/>
        <v>26312.800000000047</v>
      </c>
      <c r="X265" s="654">
        <f t="shared" si="96"/>
        <v>0</v>
      </c>
    </row>
    <row r="266" spans="1:24">
      <c r="A266" s="3" t="s">
        <v>89</v>
      </c>
      <c r="B266" s="36">
        <v>31014.674999999999</v>
      </c>
      <c r="C266" s="36">
        <v>31799.379000000001</v>
      </c>
      <c r="D266" s="36">
        <v>31799.379000000001</v>
      </c>
      <c r="E266" s="36">
        <v>31799.379000000001</v>
      </c>
      <c r="F266" s="36">
        <v>31799.379000000001</v>
      </c>
      <c r="G266" s="36">
        <v>31799.379000000001</v>
      </c>
      <c r="H266" s="36">
        <f>SUM(B266:G266)</f>
        <v>190011.57</v>
      </c>
      <c r="I266" s="227" t="s">
        <v>89</v>
      </c>
      <c r="J266" s="109">
        <v>31014.674999999999</v>
      </c>
      <c r="K266" s="109">
        <v>31799.379000000001</v>
      </c>
      <c r="L266" s="109">
        <v>31799.379000000001</v>
      </c>
      <c r="M266" s="109">
        <v>31799.379000000001</v>
      </c>
      <c r="N266" s="109">
        <v>31799.379000000001</v>
      </c>
      <c r="O266" s="109">
        <v>31799.379000000001</v>
      </c>
      <c r="P266" s="109">
        <v>190011.57</v>
      </c>
      <c r="Q266" s="664">
        <f t="shared" si="89"/>
        <v>0</v>
      </c>
      <c r="R266" s="664">
        <f t="shared" si="90"/>
        <v>0</v>
      </c>
      <c r="S266" s="664">
        <f t="shared" si="91"/>
        <v>0</v>
      </c>
      <c r="T266" s="664">
        <f t="shared" si="92"/>
        <v>0</v>
      </c>
      <c r="U266" s="664">
        <f t="shared" si="93"/>
        <v>0</v>
      </c>
      <c r="V266" s="664">
        <f t="shared" si="94"/>
        <v>0</v>
      </c>
      <c r="W266" s="664">
        <f t="shared" si="95"/>
        <v>0</v>
      </c>
      <c r="X266" s="654">
        <f t="shared" si="96"/>
        <v>0</v>
      </c>
    </row>
    <row r="267" spans="1:24">
      <c r="A267" s="11" t="s">
        <v>90</v>
      </c>
      <c r="B267" s="36">
        <v>8903.4</v>
      </c>
      <c r="C267" s="36">
        <v>8077.7</v>
      </c>
      <c r="D267" s="36">
        <v>7469.4</v>
      </c>
      <c r="E267" s="36">
        <v>7469.4</v>
      </c>
      <c r="F267" s="36">
        <v>7469.4</v>
      </c>
      <c r="G267" s="36">
        <v>7469.4</v>
      </c>
      <c r="H267" s="36">
        <f>SUM(B267:G267)</f>
        <v>46858.700000000004</v>
      </c>
      <c r="I267" s="659" t="s">
        <v>90</v>
      </c>
      <c r="J267" s="109">
        <v>8903.4</v>
      </c>
      <c r="K267" s="109">
        <v>8077.7</v>
      </c>
      <c r="L267" s="109">
        <v>7469.4</v>
      </c>
      <c r="M267" s="109">
        <v>7469.4</v>
      </c>
      <c r="N267" s="109">
        <v>7469.4</v>
      </c>
      <c r="O267" s="109">
        <v>7469.4</v>
      </c>
      <c r="P267" s="109">
        <v>46858.700000000004</v>
      </c>
      <c r="Q267" s="664">
        <f t="shared" si="89"/>
        <v>0</v>
      </c>
      <c r="R267" s="664">
        <f t="shared" si="90"/>
        <v>0</v>
      </c>
      <c r="S267" s="664">
        <f t="shared" si="91"/>
        <v>0</v>
      </c>
      <c r="T267" s="664">
        <f t="shared" si="92"/>
        <v>0</v>
      </c>
      <c r="U267" s="664">
        <f t="shared" si="93"/>
        <v>0</v>
      </c>
      <c r="V267" s="664">
        <f t="shared" si="94"/>
        <v>0</v>
      </c>
      <c r="W267" s="664">
        <f t="shared" si="95"/>
        <v>0</v>
      </c>
      <c r="X267" s="654">
        <f t="shared" si="96"/>
        <v>0</v>
      </c>
    </row>
    <row r="268" spans="1:24" ht="31.5">
      <c r="A268" s="11" t="s">
        <v>91</v>
      </c>
      <c r="B268" s="36">
        <v>0</v>
      </c>
      <c r="C268" s="36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f t="shared" ref="H268:H273" si="99">B268+C268+D268</f>
        <v>0</v>
      </c>
      <c r="I268" s="227" t="s">
        <v>91</v>
      </c>
      <c r="J268" s="109">
        <v>0</v>
      </c>
      <c r="K268" s="109">
        <v>0</v>
      </c>
      <c r="L268" s="109">
        <v>0</v>
      </c>
      <c r="M268" s="109">
        <v>0</v>
      </c>
      <c r="N268" s="109">
        <v>0</v>
      </c>
      <c r="O268" s="109">
        <v>0</v>
      </c>
      <c r="P268" s="109">
        <v>0</v>
      </c>
      <c r="Q268" s="664">
        <f t="shared" si="89"/>
        <v>0</v>
      </c>
      <c r="R268" s="664">
        <f t="shared" si="90"/>
        <v>0</v>
      </c>
      <c r="S268" s="664">
        <f t="shared" si="91"/>
        <v>0</v>
      </c>
      <c r="T268" s="664">
        <f t="shared" si="92"/>
        <v>0</v>
      </c>
      <c r="U268" s="664">
        <f t="shared" si="93"/>
        <v>0</v>
      </c>
      <c r="V268" s="664">
        <f t="shared" si="94"/>
        <v>0</v>
      </c>
      <c r="W268" s="664">
        <f t="shared" si="95"/>
        <v>0</v>
      </c>
      <c r="X268" s="654">
        <f t="shared" si="96"/>
        <v>0</v>
      </c>
    </row>
    <row r="269" spans="1:24">
      <c r="A269" s="11" t="s">
        <v>40</v>
      </c>
      <c r="B269" s="36">
        <v>0</v>
      </c>
      <c r="C269" s="36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f t="shared" si="99"/>
        <v>0</v>
      </c>
      <c r="I269" s="227" t="s">
        <v>40</v>
      </c>
      <c r="J269" s="109">
        <v>0</v>
      </c>
      <c r="K269" s="109">
        <v>0</v>
      </c>
      <c r="L269" s="109">
        <v>0</v>
      </c>
      <c r="M269" s="109">
        <v>0</v>
      </c>
      <c r="N269" s="109">
        <v>0</v>
      </c>
      <c r="O269" s="109">
        <v>0</v>
      </c>
      <c r="P269" s="109">
        <v>0</v>
      </c>
      <c r="Q269" s="664">
        <f t="shared" si="89"/>
        <v>0</v>
      </c>
      <c r="R269" s="664">
        <f t="shared" si="90"/>
        <v>0</v>
      </c>
      <c r="S269" s="664">
        <f t="shared" si="91"/>
        <v>0</v>
      </c>
      <c r="T269" s="664">
        <f t="shared" si="92"/>
        <v>0</v>
      </c>
      <c r="U269" s="664">
        <f t="shared" si="93"/>
        <v>0</v>
      </c>
      <c r="V269" s="664">
        <f t="shared" si="94"/>
        <v>0</v>
      </c>
      <c r="W269" s="664">
        <f t="shared" si="95"/>
        <v>0</v>
      </c>
      <c r="X269" s="654">
        <f t="shared" si="96"/>
        <v>0</v>
      </c>
    </row>
    <row r="270" spans="1:24" ht="47.25">
      <c r="A270" s="610" t="s">
        <v>92</v>
      </c>
      <c r="B270" s="203">
        <v>0</v>
      </c>
      <c r="C270" s="203">
        <v>0</v>
      </c>
      <c r="D270" s="203">
        <v>0</v>
      </c>
      <c r="E270" s="203">
        <v>0</v>
      </c>
      <c r="F270" s="203">
        <v>0</v>
      </c>
      <c r="G270" s="203">
        <v>0</v>
      </c>
      <c r="H270" s="203">
        <f t="shared" si="99"/>
        <v>0</v>
      </c>
      <c r="I270" s="227" t="s">
        <v>92</v>
      </c>
      <c r="J270" s="109">
        <v>0</v>
      </c>
      <c r="K270" s="109">
        <v>0</v>
      </c>
      <c r="L270" s="109">
        <v>0</v>
      </c>
      <c r="M270" s="109">
        <v>0</v>
      </c>
      <c r="N270" s="109">
        <v>0</v>
      </c>
      <c r="O270" s="109">
        <v>0</v>
      </c>
      <c r="P270" s="109">
        <v>0</v>
      </c>
      <c r="Q270" s="664">
        <f t="shared" si="89"/>
        <v>0</v>
      </c>
      <c r="R270" s="664">
        <f t="shared" si="90"/>
        <v>0</v>
      </c>
      <c r="S270" s="664">
        <f t="shared" si="91"/>
        <v>0</v>
      </c>
      <c r="T270" s="664">
        <f t="shared" si="92"/>
        <v>0</v>
      </c>
      <c r="U270" s="664">
        <f t="shared" si="93"/>
        <v>0</v>
      </c>
      <c r="V270" s="664">
        <f t="shared" si="94"/>
        <v>0</v>
      </c>
      <c r="W270" s="664">
        <f t="shared" si="95"/>
        <v>0</v>
      </c>
      <c r="X270" s="654">
        <f t="shared" si="96"/>
        <v>0</v>
      </c>
    </row>
    <row r="271" spans="1:24" ht="31.5">
      <c r="A271" s="202" t="s">
        <v>93</v>
      </c>
      <c r="B271" s="727">
        <v>88674.9</v>
      </c>
      <c r="C271" s="727">
        <v>91823.3</v>
      </c>
      <c r="D271" s="727">
        <v>94466</v>
      </c>
      <c r="E271" s="727">
        <v>94466</v>
      </c>
      <c r="F271" s="727">
        <v>94466</v>
      </c>
      <c r="G271" s="727">
        <v>94466</v>
      </c>
      <c r="H271" s="631">
        <f>B271+C271+D271+E271+F271+G271</f>
        <v>558362.19999999995</v>
      </c>
      <c r="I271" s="227" t="s">
        <v>93</v>
      </c>
      <c r="J271" s="109">
        <v>88674.9</v>
      </c>
      <c r="K271" s="109">
        <v>88674.9</v>
      </c>
      <c r="L271" s="109">
        <v>88674.9</v>
      </c>
      <c r="M271" s="109">
        <v>88674.9</v>
      </c>
      <c r="N271" s="109">
        <v>88674.9</v>
      </c>
      <c r="O271" s="109">
        <v>88674.9</v>
      </c>
      <c r="P271" s="109">
        <v>266024.69999999995</v>
      </c>
      <c r="Q271" s="664">
        <f t="shared" si="89"/>
        <v>0</v>
      </c>
      <c r="R271" s="664">
        <f t="shared" si="90"/>
        <v>3148.4000000000087</v>
      </c>
      <c r="S271" s="664">
        <f t="shared" si="91"/>
        <v>5791.1000000000058</v>
      </c>
      <c r="T271" s="664">
        <f t="shared" si="92"/>
        <v>5791.1000000000058</v>
      </c>
      <c r="U271" s="664">
        <f t="shared" si="93"/>
        <v>5791.1000000000058</v>
      </c>
      <c r="V271" s="664">
        <f t="shared" si="94"/>
        <v>5791.1000000000058</v>
      </c>
      <c r="W271" s="664">
        <f t="shared" si="95"/>
        <v>292337.5</v>
      </c>
      <c r="X271" s="654">
        <f t="shared" si="96"/>
        <v>-266024.69999999995</v>
      </c>
    </row>
    <row r="272" spans="1:24">
      <c r="A272" s="3" t="s">
        <v>94</v>
      </c>
      <c r="B272" s="36">
        <v>0</v>
      </c>
      <c r="C272" s="36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f t="shared" si="99"/>
        <v>0</v>
      </c>
      <c r="I272" s="227" t="s">
        <v>94</v>
      </c>
      <c r="J272" s="109">
        <v>0</v>
      </c>
      <c r="K272" s="109">
        <v>0</v>
      </c>
      <c r="L272" s="109">
        <v>0</v>
      </c>
      <c r="M272" s="109">
        <v>0</v>
      </c>
      <c r="N272" s="109">
        <v>0</v>
      </c>
      <c r="O272" s="109">
        <v>0</v>
      </c>
      <c r="P272" s="109">
        <v>0</v>
      </c>
      <c r="Q272" s="664">
        <f t="shared" si="89"/>
        <v>0</v>
      </c>
      <c r="R272" s="664">
        <f t="shared" si="90"/>
        <v>0</v>
      </c>
      <c r="S272" s="664">
        <f t="shared" si="91"/>
        <v>0</v>
      </c>
      <c r="T272" s="664">
        <f t="shared" si="92"/>
        <v>0</v>
      </c>
      <c r="U272" s="664">
        <f t="shared" si="93"/>
        <v>0</v>
      </c>
      <c r="V272" s="664">
        <f t="shared" si="94"/>
        <v>0</v>
      </c>
      <c r="W272" s="664">
        <f t="shared" si="95"/>
        <v>0</v>
      </c>
      <c r="X272" s="654">
        <f t="shared" si="96"/>
        <v>0</v>
      </c>
    </row>
    <row r="273" spans="1:27">
      <c r="A273" s="3" t="s">
        <v>95</v>
      </c>
      <c r="B273" s="36">
        <v>0</v>
      </c>
      <c r="C273" s="36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f t="shared" si="99"/>
        <v>0</v>
      </c>
      <c r="I273" s="227" t="s">
        <v>95</v>
      </c>
      <c r="J273" s="109">
        <v>0</v>
      </c>
      <c r="K273" s="109">
        <v>0</v>
      </c>
      <c r="L273" s="109">
        <v>0</v>
      </c>
      <c r="M273" s="109">
        <v>0</v>
      </c>
      <c r="N273" s="109">
        <v>0</v>
      </c>
      <c r="O273" s="109">
        <v>0</v>
      </c>
      <c r="P273" s="109">
        <v>0</v>
      </c>
      <c r="Q273" s="664">
        <f t="shared" si="89"/>
        <v>0</v>
      </c>
      <c r="R273" s="664">
        <f t="shared" si="90"/>
        <v>0</v>
      </c>
      <c r="S273" s="664">
        <f t="shared" si="91"/>
        <v>0</v>
      </c>
      <c r="T273" s="664">
        <f t="shared" si="92"/>
        <v>0</v>
      </c>
      <c r="U273" s="664">
        <f t="shared" si="93"/>
        <v>0</v>
      </c>
      <c r="V273" s="664">
        <f t="shared" si="94"/>
        <v>0</v>
      </c>
      <c r="W273" s="664">
        <f t="shared" si="95"/>
        <v>0</v>
      </c>
      <c r="X273" s="654">
        <f t="shared" si="96"/>
        <v>0</v>
      </c>
    </row>
    <row r="274" spans="1:27">
      <c r="A274" s="2" t="s">
        <v>96</v>
      </c>
      <c r="B274" s="20">
        <v>0</v>
      </c>
      <c r="C274" s="20">
        <v>0</v>
      </c>
      <c r="D274" s="20">
        <v>0</v>
      </c>
      <c r="E274" s="20">
        <v>0</v>
      </c>
      <c r="F274" s="20">
        <v>0</v>
      </c>
      <c r="G274" s="20">
        <v>0</v>
      </c>
      <c r="H274" s="20">
        <v>0</v>
      </c>
      <c r="I274" s="227" t="s">
        <v>96</v>
      </c>
      <c r="J274" s="109">
        <v>0</v>
      </c>
      <c r="K274" s="109">
        <v>0</v>
      </c>
      <c r="L274" s="109">
        <v>0</v>
      </c>
      <c r="M274" s="109">
        <v>0</v>
      </c>
      <c r="N274" s="109">
        <v>0</v>
      </c>
      <c r="O274" s="109">
        <v>0</v>
      </c>
      <c r="P274" s="109">
        <v>0</v>
      </c>
      <c r="Q274" s="664">
        <f t="shared" si="89"/>
        <v>0</v>
      </c>
      <c r="R274" s="664">
        <f t="shared" si="90"/>
        <v>0</v>
      </c>
      <c r="S274" s="664">
        <f t="shared" si="91"/>
        <v>0</v>
      </c>
      <c r="T274" s="664">
        <f t="shared" si="92"/>
        <v>0</v>
      </c>
      <c r="U274" s="664">
        <f t="shared" si="93"/>
        <v>0</v>
      </c>
      <c r="V274" s="664">
        <f t="shared" si="94"/>
        <v>0</v>
      </c>
      <c r="W274" s="664">
        <f t="shared" si="95"/>
        <v>0</v>
      </c>
      <c r="X274" s="654">
        <f t="shared" si="96"/>
        <v>0</v>
      </c>
    </row>
    <row r="275" spans="1:27" ht="47.25">
      <c r="A275" s="608" t="s">
        <v>1425</v>
      </c>
      <c r="B275" s="27">
        <f>B276+B279+B280+B281+B282+B283</f>
        <v>402125.97</v>
      </c>
      <c r="C275" s="27">
        <f t="shared" ref="C275" si="100">C276+C279+C280+C281+C282+C283</f>
        <v>402125.97</v>
      </c>
      <c r="D275" s="27">
        <f t="shared" ref="D275:G275" si="101">D276</f>
        <v>402125.97</v>
      </c>
      <c r="E275" s="27">
        <f t="shared" si="101"/>
        <v>402125.97</v>
      </c>
      <c r="F275" s="27">
        <f t="shared" si="101"/>
        <v>402125.97</v>
      </c>
      <c r="G275" s="27">
        <f t="shared" si="101"/>
        <v>402125.97</v>
      </c>
      <c r="H275" s="27">
        <f>SUM(B275:G275)</f>
        <v>2412755.8199999998</v>
      </c>
      <c r="I275" s="227" t="s">
        <v>1425</v>
      </c>
      <c r="J275" s="109">
        <v>402125.97</v>
      </c>
      <c r="K275" s="109">
        <v>402125.97</v>
      </c>
      <c r="L275" s="109">
        <v>402125.97</v>
      </c>
      <c r="M275" s="109">
        <v>402125.97</v>
      </c>
      <c r="N275" s="109">
        <v>402125.97</v>
      </c>
      <c r="O275" s="109">
        <v>402125.97</v>
      </c>
      <c r="P275" s="109">
        <v>2412755.8199999998</v>
      </c>
      <c r="Q275" s="664">
        <f t="shared" si="89"/>
        <v>0</v>
      </c>
      <c r="R275" s="664">
        <f t="shared" si="90"/>
        <v>0</v>
      </c>
      <c r="S275" s="664">
        <f t="shared" si="91"/>
        <v>0</v>
      </c>
      <c r="T275" s="664">
        <f t="shared" si="92"/>
        <v>0</v>
      </c>
      <c r="U275" s="664">
        <f t="shared" si="93"/>
        <v>0</v>
      </c>
      <c r="V275" s="664">
        <f t="shared" si="94"/>
        <v>0</v>
      </c>
      <c r="W275" s="664">
        <f t="shared" si="95"/>
        <v>0</v>
      </c>
      <c r="X275" s="654">
        <f t="shared" si="96"/>
        <v>0</v>
      </c>
    </row>
    <row r="276" spans="1:27" ht="15" customHeight="1">
      <c r="A276" s="3" t="s">
        <v>89</v>
      </c>
      <c r="B276" s="22">
        <v>402125.97</v>
      </c>
      <c r="C276" s="22">
        <v>402125.97</v>
      </c>
      <c r="D276" s="22">
        <v>402125.97</v>
      </c>
      <c r="E276" s="22">
        <v>402125.97</v>
      </c>
      <c r="F276" s="22">
        <v>402125.97</v>
      </c>
      <c r="G276" s="22">
        <v>402125.97</v>
      </c>
      <c r="H276" s="22">
        <f>SUM(B276:G276)</f>
        <v>2412755.8199999998</v>
      </c>
      <c r="I276" s="227" t="s">
        <v>89</v>
      </c>
      <c r="J276" s="109">
        <v>402125.97</v>
      </c>
      <c r="K276" s="109">
        <v>402125.97</v>
      </c>
      <c r="L276" s="109">
        <v>402125.97</v>
      </c>
      <c r="M276" s="109">
        <v>402125.97</v>
      </c>
      <c r="N276" s="109">
        <v>402125.97</v>
      </c>
      <c r="O276" s="109">
        <v>402125.97</v>
      </c>
      <c r="P276" s="109">
        <v>2412755.8199999998</v>
      </c>
      <c r="Q276" s="664">
        <f t="shared" si="89"/>
        <v>0</v>
      </c>
      <c r="R276" s="664">
        <f t="shared" si="90"/>
        <v>0</v>
      </c>
      <c r="S276" s="664">
        <f t="shared" si="91"/>
        <v>0</v>
      </c>
      <c r="T276" s="664">
        <f t="shared" si="92"/>
        <v>0</v>
      </c>
      <c r="U276" s="664">
        <f t="shared" si="93"/>
        <v>0</v>
      </c>
      <c r="V276" s="664">
        <f t="shared" si="94"/>
        <v>0</v>
      </c>
      <c r="W276" s="664">
        <f t="shared" si="95"/>
        <v>0</v>
      </c>
      <c r="X276" s="654">
        <f t="shared" si="96"/>
        <v>0</v>
      </c>
    </row>
    <row r="277" spans="1:27">
      <c r="A277" s="11" t="s">
        <v>90</v>
      </c>
      <c r="B277" s="36">
        <v>0</v>
      </c>
      <c r="C277" s="36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f t="shared" ref="H277:H283" si="102">B277+C277+D277</f>
        <v>0</v>
      </c>
      <c r="I277" s="227" t="s">
        <v>90</v>
      </c>
      <c r="J277" s="109">
        <v>0</v>
      </c>
      <c r="K277" s="109">
        <v>0</v>
      </c>
      <c r="L277" s="109">
        <v>0</v>
      </c>
      <c r="M277" s="109">
        <v>0</v>
      </c>
      <c r="N277" s="109">
        <v>0</v>
      </c>
      <c r="O277" s="109">
        <v>0</v>
      </c>
      <c r="P277" s="109">
        <v>0</v>
      </c>
      <c r="Q277" s="664">
        <f t="shared" si="89"/>
        <v>0</v>
      </c>
      <c r="R277" s="664">
        <f t="shared" si="90"/>
        <v>0</v>
      </c>
      <c r="S277" s="664">
        <f t="shared" si="91"/>
        <v>0</v>
      </c>
      <c r="T277" s="664">
        <f t="shared" si="92"/>
        <v>0</v>
      </c>
      <c r="U277" s="664">
        <f t="shared" si="93"/>
        <v>0</v>
      </c>
      <c r="V277" s="664">
        <f t="shared" si="94"/>
        <v>0</v>
      </c>
      <c r="W277" s="664">
        <f t="shared" si="95"/>
        <v>0</v>
      </c>
      <c r="X277" s="654">
        <f t="shared" si="96"/>
        <v>0</v>
      </c>
    </row>
    <row r="278" spans="1:27" ht="31.5">
      <c r="A278" s="11" t="s">
        <v>91</v>
      </c>
      <c r="B278" s="36">
        <v>0</v>
      </c>
      <c r="C278" s="36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f t="shared" si="102"/>
        <v>0</v>
      </c>
      <c r="I278" s="227" t="s">
        <v>91</v>
      </c>
      <c r="J278" s="109">
        <v>0</v>
      </c>
      <c r="K278" s="109">
        <v>0</v>
      </c>
      <c r="L278" s="109">
        <v>0</v>
      </c>
      <c r="M278" s="109">
        <v>0</v>
      </c>
      <c r="N278" s="109">
        <v>0</v>
      </c>
      <c r="O278" s="109">
        <v>0</v>
      </c>
      <c r="P278" s="109">
        <v>0</v>
      </c>
      <c r="Q278" s="664">
        <f t="shared" si="89"/>
        <v>0</v>
      </c>
      <c r="R278" s="664">
        <f t="shared" si="90"/>
        <v>0</v>
      </c>
      <c r="S278" s="664">
        <f t="shared" si="91"/>
        <v>0</v>
      </c>
      <c r="T278" s="664">
        <f t="shared" si="92"/>
        <v>0</v>
      </c>
      <c r="U278" s="664">
        <f t="shared" si="93"/>
        <v>0</v>
      </c>
      <c r="V278" s="664">
        <f t="shared" si="94"/>
        <v>0</v>
      </c>
      <c r="W278" s="664">
        <f t="shared" si="95"/>
        <v>0</v>
      </c>
      <c r="X278" s="654">
        <f t="shared" si="96"/>
        <v>0</v>
      </c>
    </row>
    <row r="279" spans="1:27">
      <c r="A279" s="11" t="s">
        <v>40</v>
      </c>
      <c r="B279" s="36">
        <v>0</v>
      </c>
      <c r="C279" s="36">
        <v>0</v>
      </c>
      <c r="D279" s="36">
        <v>0</v>
      </c>
      <c r="E279" s="36">
        <v>0</v>
      </c>
      <c r="F279" s="36">
        <v>0</v>
      </c>
      <c r="G279" s="36">
        <v>0</v>
      </c>
      <c r="H279" s="36">
        <f t="shared" si="102"/>
        <v>0</v>
      </c>
      <c r="I279" s="227" t="s">
        <v>40</v>
      </c>
      <c r="J279" s="109">
        <v>0</v>
      </c>
      <c r="K279" s="109">
        <v>0</v>
      </c>
      <c r="L279" s="109">
        <v>0</v>
      </c>
      <c r="M279" s="109">
        <v>0</v>
      </c>
      <c r="N279" s="109">
        <v>0</v>
      </c>
      <c r="O279" s="109">
        <v>0</v>
      </c>
      <c r="P279" s="109">
        <v>0</v>
      </c>
      <c r="Q279" s="664">
        <f t="shared" si="89"/>
        <v>0</v>
      </c>
      <c r="R279" s="664">
        <f t="shared" si="90"/>
        <v>0</v>
      </c>
      <c r="S279" s="664">
        <f t="shared" si="91"/>
        <v>0</v>
      </c>
      <c r="T279" s="664">
        <f t="shared" si="92"/>
        <v>0</v>
      </c>
      <c r="U279" s="664">
        <f t="shared" si="93"/>
        <v>0</v>
      </c>
      <c r="V279" s="664">
        <f t="shared" si="94"/>
        <v>0</v>
      </c>
      <c r="W279" s="664">
        <f t="shared" si="95"/>
        <v>0</v>
      </c>
      <c r="X279" s="654">
        <f t="shared" si="96"/>
        <v>0</v>
      </c>
    </row>
    <row r="280" spans="1:27" ht="47.25">
      <c r="A280" s="610" t="s">
        <v>92</v>
      </c>
      <c r="B280" s="203">
        <v>0</v>
      </c>
      <c r="C280" s="203">
        <v>0</v>
      </c>
      <c r="D280" s="203">
        <v>0</v>
      </c>
      <c r="E280" s="203">
        <v>0</v>
      </c>
      <c r="F280" s="203">
        <v>0</v>
      </c>
      <c r="G280" s="203">
        <v>0</v>
      </c>
      <c r="H280" s="203">
        <f t="shared" si="102"/>
        <v>0</v>
      </c>
      <c r="I280" s="227" t="s">
        <v>92</v>
      </c>
      <c r="J280" s="109">
        <v>0</v>
      </c>
      <c r="K280" s="109">
        <v>0</v>
      </c>
      <c r="L280" s="109">
        <v>0</v>
      </c>
      <c r="M280" s="109">
        <v>0</v>
      </c>
      <c r="N280" s="109">
        <v>0</v>
      </c>
      <c r="O280" s="109">
        <v>0</v>
      </c>
      <c r="P280" s="109">
        <v>0</v>
      </c>
      <c r="Q280" s="664">
        <f t="shared" si="89"/>
        <v>0</v>
      </c>
      <c r="R280" s="664">
        <f t="shared" si="90"/>
        <v>0</v>
      </c>
      <c r="S280" s="664">
        <f t="shared" si="91"/>
        <v>0</v>
      </c>
      <c r="T280" s="664">
        <f t="shared" si="92"/>
        <v>0</v>
      </c>
      <c r="U280" s="664">
        <f t="shared" si="93"/>
        <v>0</v>
      </c>
      <c r="V280" s="664">
        <f t="shared" si="94"/>
        <v>0</v>
      </c>
      <c r="W280" s="664">
        <f t="shared" si="95"/>
        <v>0</v>
      </c>
      <c r="X280" s="654">
        <f t="shared" si="96"/>
        <v>0</v>
      </c>
    </row>
    <row r="281" spans="1:27" ht="31.5">
      <c r="A281" s="202" t="s">
        <v>93</v>
      </c>
      <c r="B281" s="203">
        <v>0</v>
      </c>
      <c r="C281" s="203">
        <v>0</v>
      </c>
      <c r="D281" s="203">
        <v>0</v>
      </c>
      <c r="E281" s="203">
        <v>0</v>
      </c>
      <c r="F281" s="203">
        <v>0</v>
      </c>
      <c r="G281" s="203">
        <v>0</v>
      </c>
      <c r="H281" s="203">
        <f t="shared" si="102"/>
        <v>0</v>
      </c>
      <c r="I281" s="227" t="s">
        <v>93</v>
      </c>
      <c r="J281" s="109">
        <v>0</v>
      </c>
      <c r="K281" s="109">
        <v>0</v>
      </c>
      <c r="L281" s="109">
        <v>0</v>
      </c>
      <c r="M281" s="109">
        <v>0</v>
      </c>
      <c r="N281" s="109">
        <v>0</v>
      </c>
      <c r="O281" s="109">
        <v>0</v>
      </c>
      <c r="P281" s="109">
        <v>0</v>
      </c>
      <c r="Q281" s="664">
        <f t="shared" si="89"/>
        <v>0</v>
      </c>
      <c r="R281" s="664">
        <f t="shared" si="90"/>
        <v>0</v>
      </c>
      <c r="S281" s="664">
        <f t="shared" si="91"/>
        <v>0</v>
      </c>
      <c r="T281" s="664">
        <f t="shared" si="92"/>
        <v>0</v>
      </c>
      <c r="U281" s="664">
        <f t="shared" si="93"/>
        <v>0</v>
      </c>
      <c r="V281" s="664">
        <f t="shared" si="94"/>
        <v>0</v>
      </c>
      <c r="W281" s="664">
        <f t="shared" si="95"/>
        <v>0</v>
      </c>
      <c r="X281" s="654">
        <f t="shared" si="96"/>
        <v>0</v>
      </c>
    </row>
    <row r="282" spans="1:27">
      <c r="A282" s="3" t="s">
        <v>94</v>
      </c>
      <c r="B282" s="36">
        <v>0</v>
      </c>
      <c r="C282" s="36">
        <v>0</v>
      </c>
      <c r="D282" s="36">
        <v>0</v>
      </c>
      <c r="E282" s="36">
        <v>0</v>
      </c>
      <c r="F282" s="36">
        <v>0</v>
      </c>
      <c r="G282" s="36">
        <v>0</v>
      </c>
      <c r="H282" s="36">
        <f t="shared" si="102"/>
        <v>0</v>
      </c>
      <c r="I282" s="227" t="s">
        <v>94</v>
      </c>
      <c r="J282" s="109">
        <v>0</v>
      </c>
      <c r="K282" s="109">
        <v>0</v>
      </c>
      <c r="L282" s="109">
        <v>0</v>
      </c>
      <c r="M282" s="109">
        <v>0</v>
      </c>
      <c r="N282" s="109">
        <v>0</v>
      </c>
      <c r="O282" s="109">
        <v>0</v>
      </c>
      <c r="P282" s="109">
        <v>0</v>
      </c>
      <c r="Q282" s="664">
        <f t="shared" si="89"/>
        <v>0</v>
      </c>
      <c r="R282" s="664">
        <f t="shared" si="90"/>
        <v>0</v>
      </c>
      <c r="S282" s="664">
        <f t="shared" si="91"/>
        <v>0</v>
      </c>
      <c r="T282" s="664">
        <f t="shared" si="92"/>
        <v>0</v>
      </c>
      <c r="U282" s="664">
        <f t="shared" si="93"/>
        <v>0</v>
      </c>
      <c r="V282" s="664">
        <f t="shared" si="94"/>
        <v>0</v>
      </c>
      <c r="W282" s="664">
        <f t="shared" si="95"/>
        <v>0</v>
      </c>
      <c r="X282" s="654">
        <f t="shared" si="96"/>
        <v>0</v>
      </c>
    </row>
    <row r="283" spans="1:27">
      <c r="A283" s="3" t="s">
        <v>95</v>
      </c>
      <c r="B283" s="36">
        <v>0</v>
      </c>
      <c r="C283" s="36">
        <v>0</v>
      </c>
      <c r="D283" s="36">
        <v>0</v>
      </c>
      <c r="E283" s="36">
        <v>0</v>
      </c>
      <c r="F283" s="36">
        <v>0</v>
      </c>
      <c r="G283" s="36">
        <v>0</v>
      </c>
      <c r="H283" s="36">
        <f t="shared" si="102"/>
        <v>0</v>
      </c>
      <c r="I283" s="227" t="s">
        <v>95</v>
      </c>
      <c r="J283" s="109">
        <v>0</v>
      </c>
      <c r="K283" s="109">
        <v>0</v>
      </c>
      <c r="L283" s="109">
        <v>0</v>
      </c>
      <c r="M283" s="109">
        <v>0</v>
      </c>
      <c r="N283" s="109">
        <v>0</v>
      </c>
      <c r="O283" s="109">
        <v>0</v>
      </c>
      <c r="P283" s="109">
        <v>0</v>
      </c>
      <c r="Q283" s="664">
        <f t="shared" si="89"/>
        <v>0</v>
      </c>
      <c r="R283" s="664">
        <f t="shared" si="90"/>
        <v>0</v>
      </c>
      <c r="S283" s="664">
        <f t="shared" si="91"/>
        <v>0</v>
      </c>
      <c r="T283" s="664">
        <f t="shared" si="92"/>
        <v>0</v>
      </c>
      <c r="U283" s="664">
        <f t="shared" si="93"/>
        <v>0</v>
      </c>
      <c r="V283" s="664">
        <f t="shared" si="94"/>
        <v>0</v>
      </c>
      <c r="W283" s="664">
        <f t="shared" si="95"/>
        <v>0</v>
      </c>
      <c r="X283" s="654">
        <f t="shared" si="96"/>
        <v>0</v>
      </c>
    </row>
    <row r="284" spans="1:27" ht="30.75" customHeight="1">
      <c r="A284" s="2" t="s">
        <v>96</v>
      </c>
      <c r="B284" s="20">
        <v>0</v>
      </c>
      <c r="C284" s="20">
        <v>0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27" t="s">
        <v>96</v>
      </c>
      <c r="J284" s="109">
        <v>0</v>
      </c>
      <c r="K284" s="109">
        <v>0</v>
      </c>
      <c r="L284" s="109">
        <v>0</v>
      </c>
      <c r="M284" s="109">
        <v>0</v>
      </c>
      <c r="N284" s="109">
        <v>0</v>
      </c>
      <c r="O284" s="109">
        <v>0</v>
      </c>
      <c r="P284" s="109">
        <v>0</v>
      </c>
      <c r="Q284" s="664">
        <f t="shared" si="89"/>
        <v>0</v>
      </c>
      <c r="R284" s="664">
        <f t="shared" si="90"/>
        <v>0</v>
      </c>
      <c r="S284" s="664">
        <f t="shared" si="91"/>
        <v>0</v>
      </c>
      <c r="T284" s="664">
        <f t="shared" si="92"/>
        <v>0</v>
      </c>
      <c r="U284" s="664">
        <f t="shared" si="93"/>
        <v>0</v>
      </c>
      <c r="V284" s="664">
        <f t="shared" si="94"/>
        <v>0</v>
      </c>
      <c r="W284" s="664">
        <f t="shared" si="95"/>
        <v>0</v>
      </c>
      <c r="X284" s="654">
        <f t="shared" si="96"/>
        <v>0</v>
      </c>
    </row>
    <row r="285" spans="1:27" ht="31.5">
      <c r="A285" s="608" t="s">
        <v>1426</v>
      </c>
      <c r="B285" s="27">
        <f>B286+B289+B290+B291+B292+B293</f>
        <v>350572.43148000003</v>
      </c>
      <c r="C285" s="27">
        <f t="shared" ref="C285" si="103">C286+C289+C290+C291+C292+C293</f>
        <v>20000</v>
      </c>
      <c r="D285" s="27">
        <f>D286+D289+D290+D291+D292+D293</f>
        <v>20000</v>
      </c>
      <c r="E285" s="27">
        <f t="shared" ref="E285:G285" si="104">E286+E289+E290+E291+E292+E293</f>
        <v>20000</v>
      </c>
      <c r="F285" s="27">
        <f t="shared" si="104"/>
        <v>20000</v>
      </c>
      <c r="G285" s="27">
        <f t="shared" si="104"/>
        <v>20000</v>
      </c>
      <c r="H285" s="27">
        <f>SUM(B285:G285)</f>
        <v>450572.43148000003</v>
      </c>
      <c r="I285" s="227" t="s">
        <v>1426</v>
      </c>
      <c r="J285" s="109">
        <v>195990.59038000001</v>
      </c>
      <c r="K285" s="109">
        <v>20000</v>
      </c>
      <c r="L285" s="109">
        <v>20000</v>
      </c>
      <c r="M285" s="109">
        <v>20000</v>
      </c>
      <c r="N285" s="109">
        <v>20000</v>
      </c>
      <c r="O285" s="109">
        <v>20000</v>
      </c>
      <c r="P285" s="109">
        <v>295990.59038000001</v>
      </c>
      <c r="Q285" s="664">
        <f t="shared" si="89"/>
        <v>154581.84110000002</v>
      </c>
      <c r="R285" s="664">
        <f t="shared" si="90"/>
        <v>0</v>
      </c>
      <c r="S285" s="664">
        <f t="shared" si="91"/>
        <v>0</v>
      </c>
      <c r="T285" s="664">
        <f t="shared" si="92"/>
        <v>0</v>
      </c>
      <c r="U285" s="664">
        <f t="shared" si="93"/>
        <v>0</v>
      </c>
      <c r="V285" s="664">
        <f t="shared" si="94"/>
        <v>0</v>
      </c>
      <c r="W285" s="664">
        <f t="shared" si="95"/>
        <v>154581.84110000002</v>
      </c>
      <c r="X285" s="654">
        <f t="shared" si="96"/>
        <v>0</v>
      </c>
      <c r="Y285" s="703">
        <v>257325.03148000001</v>
      </c>
      <c r="Z285" s="704">
        <f>B286-Y285</f>
        <v>93247.400000000023</v>
      </c>
      <c r="AA285" s="705">
        <f>Q285-Z285</f>
        <v>61334.441099999996</v>
      </c>
    </row>
    <row r="286" spans="1:27">
      <c r="A286" s="3" t="s">
        <v>89</v>
      </c>
      <c r="B286" s="615">
        <f>59569.59038+136421+80247.4+13000+18198.99346+43135.44764</f>
        <v>350572.43148000003</v>
      </c>
      <c r="C286" s="36">
        <v>20000</v>
      </c>
      <c r="D286" s="36">
        <v>20000</v>
      </c>
      <c r="E286" s="36">
        <v>20000</v>
      </c>
      <c r="F286" s="36">
        <v>20000</v>
      </c>
      <c r="G286" s="36">
        <v>20000</v>
      </c>
      <c r="H286" s="36">
        <f>SUM(B286:G286)</f>
        <v>450572.43148000003</v>
      </c>
      <c r="I286" s="227" t="s">
        <v>89</v>
      </c>
      <c r="J286" s="109">
        <v>195990.59038000001</v>
      </c>
      <c r="K286" s="109">
        <v>20000</v>
      </c>
      <c r="L286" s="109">
        <v>20000</v>
      </c>
      <c r="M286" s="109">
        <v>20000</v>
      </c>
      <c r="N286" s="109">
        <v>20000</v>
      </c>
      <c r="O286" s="109">
        <v>20000</v>
      </c>
      <c r="P286" s="109">
        <v>295990.59038000001</v>
      </c>
      <c r="Q286" s="666">
        <f t="shared" si="89"/>
        <v>154581.84110000002</v>
      </c>
      <c r="R286" s="664">
        <f t="shared" si="90"/>
        <v>0</v>
      </c>
      <c r="S286" s="664">
        <f t="shared" si="91"/>
        <v>0</v>
      </c>
      <c r="T286" s="664">
        <f t="shared" si="92"/>
        <v>0</v>
      </c>
      <c r="U286" s="664">
        <f t="shared" si="93"/>
        <v>0</v>
      </c>
      <c r="V286" s="664">
        <f t="shared" si="94"/>
        <v>0</v>
      </c>
      <c r="W286" s="664">
        <f t="shared" si="95"/>
        <v>154581.84110000002</v>
      </c>
      <c r="X286" s="654">
        <f t="shared" si="96"/>
        <v>0</v>
      </c>
    </row>
    <row r="287" spans="1:27">
      <c r="A287" s="11" t="s">
        <v>90</v>
      </c>
      <c r="B287" s="36">
        <v>0</v>
      </c>
      <c r="C287" s="36">
        <v>0</v>
      </c>
      <c r="D287" s="36">
        <v>0</v>
      </c>
      <c r="E287" s="36">
        <v>0</v>
      </c>
      <c r="F287" s="36">
        <v>0</v>
      </c>
      <c r="G287" s="36">
        <v>0</v>
      </c>
      <c r="H287" s="36">
        <f t="shared" ref="H287:H293" si="105">B287+C287+D287</f>
        <v>0</v>
      </c>
      <c r="I287" s="227" t="s">
        <v>90</v>
      </c>
      <c r="J287" s="109"/>
      <c r="K287" s="109"/>
      <c r="L287" s="109"/>
      <c r="M287" s="109"/>
      <c r="N287" s="109"/>
      <c r="O287" s="109"/>
      <c r="P287" s="109">
        <v>0</v>
      </c>
      <c r="Q287" s="664">
        <f t="shared" si="89"/>
        <v>0</v>
      </c>
      <c r="R287" s="664">
        <f t="shared" si="90"/>
        <v>0</v>
      </c>
      <c r="S287" s="664">
        <f t="shared" si="91"/>
        <v>0</v>
      </c>
      <c r="T287" s="664">
        <f t="shared" si="92"/>
        <v>0</v>
      </c>
      <c r="U287" s="664">
        <f t="shared" si="93"/>
        <v>0</v>
      </c>
      <c r="V287" s="664">
        <f t="shared" si="94"/>
        <v>0</v>
      </c>
      <c r="W287" s="664">
        <f t="shared" si="95"/>
        <v>0</v>
      </c>
      <c r="X287" s="654">
        <f t="shared" si="96"/>
        <v>0</v>
      </c>
    </row>
    <row r="288" spans="1:27" ht="31.5">
      <c r="A288" s="11" t="s">
        <v>91</v>
      </c>
      <c r="B288" s="36">
        <v>0</v>
      </c>
      <c r="C288" s="36">
        <v>0</v>
      </c>
      <c r="D288" s="36">
        <v>0</v>
      </c>
      <c r="E288" s="36">
        <v>0</v>
      </c>
      <c r="F288" s="36">
        <v>0</v>
      </c>
      <c r="G288" s="36">
        <v>0</v>
      </c>
      <c r="H288" s="36">
        <f t="shared" si="105"/>
        <v>0</v>
      </c>
      <c r="I288" s="227" t="s">
        <v>91</v>
      </c>
      <c r="J288" s="109">
        <v>0</v>
      </c>
      <c r="K288" s="109">
        <v>0</v>
      </c>
      <c r="L288" s="109">
        <v>0</v>
      </c>
      <c r="M288" s="109">
        <v>0</v>
      </c>
      <c r="N288" s="109">
        <v>0</v>
      </c>
      <c r="O288" s="109">
        <v>0</v>
      </c>
      <c r="P288" s="109">
        <v>0</v>
      </c>
      <c r="Q288" s="664">
        <f t="shared" si="89"/>
        <v>0</v>
      </c>
      <c r="R288" s="664">
        <f t="shared" si="90"/>
        <v>0</v>
      </c>
      <c r="S288" s="664">
        <f t="shared" si="91"/>
        <v>0</v>
      </c>
      <c r="T288" s="664">
        <f t="shared" si="92"/>
        <v>0</v>
      </c>
      <c r="U288" s="664">
        <f t="shared" si="93"/>
        <v>0</v>
      </c>
      <c r="V288" s="664">
        <f t="shared" si="94"/>
        <v>0</v>
      </c>
      <c r="W288" s="664">
        <f t="shared" si="95"/>
        <v>0</v>
      </c>
      <c r="X288" s="654">
        <f t="shared" si="96"/>
        <v>0</v>
      </c>
    </row>
    <row r="289" spans="1:24">
      <c r="A289" s="11" t="s">
        <v>40</v>
      </c>
      <c r="B289" s="36">
        <v>0</v>
      </c>
      <c r="C289" s="36">
        <v>0</v>
      </c>
      <c r="D289" s="36">
        <v>0</v>
      </c>
      <c r="E289" s="36">
        <v>0</v>
      </c>
      <c r="F289" s="36">
        <v>0</v>
      </c>
      <c r="G289" s="36">
        <v>0</v>
      </c>
      <c r="H289" s="36">
        <f t="shared" si="105"/>
        <v>0</v>
      </c>
      <c r="I289" s="227" t="s">
        <v>40</v>
      </c>
      <c r="J289" s="109">
        <v>0</v>
      </c>
      <c r="K289" s="109">
        <v>0</v>
      </c>
      <c r="L289" s="109">
        <v>0</v>
      </c>
      <c r="M289" s="109">
        <v>0</v>
      </c>
      <c r="N289" s="109">
        <v>0</v>
      </c>
      <c r="O289" s="109">
        <v>0</v>
      </c>
      <c r="P289" s="109">
        <v>0</v>
      </c>
      <c r="Q289" s="664">
        <f t="shared" si="89"/>
        <v>0</v>
      </c>
      <c r="R289" s="664">
        <f t="shared" si="90"/>
        <v>0</v>
      </c>
      <c r="S289" s="664">
        <f t="shared" si="91"/>
        <v>0</v>
      </c>
      <c r="T289" s="664">
        <f t="shared" si="92"/>
        <v>0</v>
      </c>
      <c r="U289" s="664">
        <f t="shared" si="93"/>
        <v>0</v>
      </c>
      <c r="V289" s="664">
        <f t="shared" si="94"/>
        <v>0</v>
      </c>
      <c r="W289" s="664">
        <f t="shared" si="95"/>
        <v>0</v>
      </c>
      <c r="X289" s="654">
        <f t="shared" si="96"/>
        <v>0</v>
      </c>
    </row>
    <row r="290" spans="1:24" ht="47.25">
      <c r="A290" s="610" t="s">
        <v>92</v>
      </c>
      <c r="B290" s="203">
        <v>0</v>
      </c>
      <c r="C290" s="203">
        <v>0</v>
      </c>
      <c r="D290" s="203">
        <v>0</v>
      </c>
      <c r="E290" s="203">
        <v>0</v>
      </c>
      <c r="F290" s="203">
        <v>0</v>
      </c>
      <c r="G290" s="203">
        <v>0</v>
      </c>
      <c r="H290" s="203">
        <f t="shared" si="105"/>
        <v>0</v>
      </c>
      <c r="I290" s="227" t="s">
        <v>92</v>
      </c>
      <c r="J290" s="109">
        <v>0</v>
      </c>
      <c r="K290" s="109">
        <v>0</v>
      </c>
      <c r="L290" s="109">
        <v>0</v>
      </c>
      <c r="M290" s="109">
        <v>0</v>
      </c>
      <c r="N290" s="109">
        <v>0</v>
      </c>
      <c r="O290" s="109">
        <v>0</v>
      </c>
      <c r="P290" s="109">
        <v>0</v>
      </c>
      <c r="Q290" s="664">
        <f t="shared" si="89"/>
        <v>0</v>
      </c>
      <c r="R290" s="664">
        <f t="shared" si="90"/>
        <v>0</v>
      </c>
      <c r="S290" s="664">
        <f t="shared" si="91"/>
        <v>0</v>
      </c>
      <c r="T290" s="664">
        <f t="shared" si="92"/>
        <v>0</v>
      </c>
      <c r="U290" s="664">
        <f t="shared" si="93"/>
        <v>0</v>
      </c>
      <c r="V290" s="664">
        <f t="shared" si="94"/>
        <v>0</v>
      </c>
      <c r="W290" s="664">
        <f t="shared" si="95"/>
        <v>0</v>
      </c>
      <c r="X290" s="654">
        <f t="shared" si="96"/>
        <v>0</v>
      </c>
    </row>
    <row r="291" spans="1:24" ht="31.5">
      <c r="A291" s="202" t="s">
        <v>93</v>
      </c>
      <c r="B291" s="203">
        <v>0</v>
      </c>
      <c r="C291" s="203">
        <v>0</v>
      </c>
      <c r="D291" s="203">
        <v>0</v>
      </c>
      <c r="E291" s="203">
        <v>0</v>
      </c>
      <c r="F291" s="203">
        <v>0</v>
      </c>
      <c r="G291" s="203">
        <v>0</v>
      </c>
      <c r="H291" s="203">
        <f t="shared" si="105"/>
        <v>0</v>
      </c>
      <c r="I291" s="227" t="s">
        <v>93</v>
      </c>
      <c r="J291" s="109">
        <v>0</v>
      </c>
      <c r="K291" s="109">
        <v>0</v>
      </c>
      <c r="L291" s="109">
        <v>0</v>
      </c>
      <c r="M291" s="109">
        <v>0</v>
      </c>
      <c r="N291" s="109">
        <v>0</v>
      </c>
      <c r="O291" s="109">
        <v>0</v>
      </c>
      <c r="P291" s="109">
        <v>0</v>
      </c>
      <c r="Q291" s="664">
        <f t="shared" si="89"/>
        <v>0</v>
      </c>
      <c r="R291" s="664">
        <f t="shared" si="90"/>
        <v>0</v>
      </c>
      <c r="S291" s="664">
        <f t="shared" si="91"/>
        <v>0</v>
      </c>
      <c r="T291" s="664">
        <f t="shared" si="92"/>
        <v>0</v>
      </c>
      <c r="U291" s="664">
        <f t="shared" si="93"/>
        <v>0</v>
      </c>
      <c r="V291" s="664">
        <f t="shared" si="94"/>
        <v>0</v>
      </c>
      <c r="W291" s="664">
        <f t="shared" si="95"/>
        <v>0</v>
      </c>
      <c r="X291" s="654">
        <f t="shared" si="96"/>
        <v>0</v>
      </c>
    </row>
    <row r="292" spans="1:24">
      <c r="A292" s="3" t="s">
        <v>94</v>
      </c>
      <c r="B292" s="36">
        <v>0</v>
      </c>
      <c r="C292" s="36">
        <v>0</v>
      </c>
      <c r="D292" s="36">
        <v>0</v>
      </c>
      <c r="E292" s="36">
        <v>0</v>
      </c>
      <c r="F292" s="36">
        <v>0</v>
      </c>
      <c r="G292" s="36">
        <v>0</v>
      </c>
      <c r="H292" s="36">
        <f t="shared" si="105"/>
        <v>0</v>
      </c>
      <c r="I292" s="227" t="s">
        <v>94</v>
      </c>
      <c r="J292" s="109">
        <v>0</v>
      </c>
      <c r="K292" s="109">
        <v>0</v>
      </c>
      <c r="L292" s="109">
        <v>0</v>
      </c>
      <c r="M292" s="109">
        <v>0</v>
      </c>
      <c r="N292" s="109">
        <v>0</v>
      </c>
      <c r="O292" s="109">
        <v>0</v>
      </c>
      <c r="P292" s="109">
        <v>0</v>
      </c>
      <c r="Q292" s="664">
        <f t="shared" si="89"/>
        <v>0</v>
      </c>
      <c r="R292" s="664">
        <f t="shared" si="90"/>
        <v>0</v>
      </c>
      <c r="S292" s="664">
        <f t="shared" si="91"/>
        <v>0</v>
      </c>
      <c r="T292" s="664">
        <f t="shared" si="92"/>
        <v>0</v>
      </c>
      <c r="U292" s="664">
        <f t="shared" si="93"/>
        <v>0</v>
      </c>
      <c r="V292" s="664">
        <f t="shared" si="94"/>
        <v>0</v>
      </c>
      <c r="W292" s="664">
        <f t="shared" si="95"/>
        <v>0</v>
      </c>
      <c r="X292" s="654">
        <f t="shared" si="96"/>
        <v>0</v>
      </c>
    </row>
    <row r="293" spans="1:24">
      <c r="A293" s="3" t="s">
        <v>95</v>
      </c>
      <c r="B293" s="36">
        <v>0</v>
      </c>
      <c r="C293" s="36">
        <v>0</v>
      </c>
      <c r="D293" s="36">
        <v>0</v>
      </c>
      <c r="E293" s="36">
        <v>0</v>
      </c>
      <c r="F293" s="36">
        <v>0</v>
      </c>
      <c r="G293" s="36">
        <v>0</v>
      </c>
      <c r="H293" s="36">
        <f t="shared" si="105"/>
        <v>0</v>
      </c>
      <c r="I293" s="227" t="s">
        <v>95</v>
      </c>
      <c r="J293" s="109">
        <v>0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09">
        <v>0</v>
      </c>
      <c r="Q293" s="664">
        <f t="shared" si="89"/>
        <v>0</v>
      </c>
      <c r="R293" s="664">
        <f t="shared" si="90"/>
        <v>0</v>
      </c>
      <c r="S293" s="664">
        <f t="shared" si="91"/>
        <v>0</v>
      </c>
      <c r="T293" s="664">
        <f t="shared" si="92"/>
        <v>0</v>
      </c>
      <c r="U293" s="664">
        <f t="shared" si="93"/>
        <v>0</v>
      </c>
      <c r="V293" s="664">
        <f t="shared" si="94"/>
        <v>0</v>
      </c>
      <c r="W293" s="664">
        <f t="shared" si="95"/>
        <v>0</v>
      </c>
      <c r="X293" s="654">
        <f t="shared" si="96"/>
        <v>0</v>
      </c>
    </row>
    <row r="294" spans="1:24">
      <c r="A294" s="2" t="s">
        <v>96</v>
      </c>
      <c r="B294" s="20">
        <v>0</v>
      </c>
      <c r="C294" s="20">
        <v>0</v>
      </c>
      <c r="D294" s="20">
        <v>0</v>
      </c>
      <c r="E294" s="20">
        <v>0</v>
      </c>
      <c r="F294" s="20">
        <v>0</v>
      </c>
      <c r="G294" s="20">
        <v>0</v>
      </c>
      <c r="H294" s="20">
        <v>0</v>
      </c>
      <c r="I294" s="227" t="s">
        <v>96</v>
      </c>
      <c r="J294" s="109">
        <v>0</v>
      </c>
      <c r="K294" s="109">
        <v>0</v>
      </c>
      <c r="L294" s="109">
        <v>0</v>
      </c>
      <c r="M294" s="109">
        <v>0</v>
      </c>
      <c r="N294" s="109">
        <v>0</v>
      </c>
      <c r="O294" s="109">
        <v>0</v>
      </c>
      <c r="P294" s="109">
        <v>0</v>
      </c>
      <c r="Q294" s="664">
        <f t="shared" si="89"/>
        <v>0</v>
      </c>
      <c r="R294" s="664">
        <f t="shared" si="90"/>
        <v>0</v>
      </c>
      <c r="S294" s="664">
        <f t="shared" si="91"/>
        <v>0</v>
      </c>
      <c r="T294" s="664">
        <f t="shared" si="92"/>
        <v>0</v>
      </c>
      <c r="U294" s="664">
        <f t="shared" si="93"/>
        <v>0</v>
      </c>
      <c r="V294" s="664">
        <f t="shared" si="94"/>
        <v>0</v>
      </c>
      <c r="W294" s="664">
        <f t="shared" si="95"/>
        <v>0</v>
      </c>
      <c r="X294" s="654">
        <f t="shared" si="96"/>
        <v>0</v>
      </c>
    </row>
    <row r="295" spans="1:24" ht="47.25">
      <c r="A295" s="608" t="s">
        <v>1427</v>
      </c>
      <c r="B295" s="27">
        <f>B296+B299+B300+B301+B302+B303</f>
        <v>702117.55799999996</v>
      </c>
      <c r="C295" s="27">
        <f t="shared" ref="C295" si="106">C296+C299+C300+C301+C302+C303</f>
        <v>705015.57299999997</v>
      </c>
      <c r="D295" s="27">
        <f>D296+D299+D300+D301+D302+D303</f>
        <v>670507.05700000003</v>
      </c>
      <c r="E295" s="27">
        <f t="shared" ref="E295:G295" si="107">E296+E299+E300+E301+E302+E303</f>
        <v>670507.05700000003</v>
      </c>
      <c r="F295" s="27">
        <f t="shared" si="107"/>
        <v>670507.05700000003</v>
      </c>
      <c r="G295" s="27">
        <f t="shared" si="107"/>
        <v>670507.05700000003</v>
      </c>
      <c r="H295" s="27">
        <f>SUM(B295:G295)</f>
        <v>4089161.3590000002</v>
      </c>
      <c r="I295" s="227" t="s">
        <v>1427</v>
      </c>
      <c r="J295" s="109">
        <v>702117.55799999996</v>
      </c>
      <c r="K295" s="109">
        <v>705015.57299999997</v>
      </c>
      <c r="L295" s="109">
        <v>670507.05700000003</v>
      </c>
      <c r="M295" s="109">
        <v>670507.05700000003</v>
      </c>
      <c r="N295" s="109">
        <v>670507.05700000003</v>
      </c>
      <c r="O295" s="109">
        <v>670507.05700000003</v>
      </c>
      <c r="P295" s="109">
        <v>4089161.3590000002</v>
      </c>
      <c r="Q295" s="664">
        <f t="shared" si="89"/>
        <v>0</v>
      </c>
      <c r="R295" s="664">
        <f t="shared" si="90"/>
        <v>0</v>
      </c>
      <c r="S295" s="664">
        <f t="shared" si="91"/>
        <v>0</v>
      </c>
      <c r="T295" s="664">
        <f t="shared" si="92"/>
        <v>0</v>
      </c>
      <c r="U295" s="664">
        <f t="shared" si="93"/>
        <v>0</v>
      </c>
      <c r="V295" s="664">
        <f t="shared" si="94"/>
        <v>0</v>
      </c>
      <c r="W295" s="664">
        <f t="shared" si="95"/>
        <v>0</v>
      </c>
      <c r="X295" s="654">
        <f t="shared" si="96"/>
        <v>0</v>
      </c>
    </row>
    <row r="296" spans="1:24">
      <c r="A296" s="3" t="s">
        <v>89</v>
      </c>
      <c r="B296" s="36">
        <f>559520.558+19626+117700+5271</f>
        <v>702117.55799999996</v>
      </c>
      <c r="C296" s="36">
        <f>563408.573+18441+117895+5271</f>
        <v>705015.57299999997</v>
      </c>
      <c r="D296" s="36">
        <f>529290.057+18441+117505+5271</f>
        <v>670507.05700000003</v>
      </c>
      <c r="E296" s="36">
        <f t="shared" ref="E296:G296" si="108">529290.057+18441+117505+5271</f>
        <v>670507.05700000003</v>
      </c>
      <c r="F296" s="36">
        <f t="shared" si="108"/>
        <v>670507.05700000003</v>
      </c>
      <c r="G296" s="36">
        <f t="shared" si="108"/>
        <v>670507.05700000003</v>
      </c>
      <c r="H296" s="36">
        <f>SUM(B296:G296)</f>
        <v>4089161.3590000002</v>
      </c>
      <c r="I296" s="227" t="s">
        <v>89</v>
      </c>
      <c r="J296" s="109">
        <v>702117.55799999996</v>
      </c>
      <c r="K296" s="109">
        <v>705015.57299999997</v>
      </c>
      <c r="L296" s="109">
        <v>670507.05700000003</v>
      </c>
      <c r="M296" s="109">
        <v>670507.05700000003</v>
      </c>
      <c r="N296" s="109">
        <v>670507.05700000003</v>
      </c>
      <c r="O296" s="109">
        <v>670507.05700000003</v>
      </c>
      <c r="P296" s="109">
        <v>4089161.3590000002</v>
      </c>
      <c r="Q296" s="664">
        <f t="shared" si="89"/>
        <v>0</v>
      </c>
      <c r="R296" s="664">
        <f t="shared" si="90"/>
        <v>0</v>
      </c>
      <c r="S296" s="664">
        <f t="shared" si="91"/>
        <v>0</v>
      </c>
      <c r="T296" s="664">
        <f t="shared" si="92"/>
        <v>0</v>
      </c>
      <c r="U296" s="664">
        <f t="shared" si="93"/>
        <v>0</v>
      </c>
      <c r="V296" s="664">
        <f t="shared" si="94"/>
        <v>0</v>
      </c>
      <c r="W296" s="664">
        <f t="shared" si="95"/>
        <v>0</v>
      </c>
      <c r="X296" s="654">
        <f t="shared" si="96"/>
        <v>0</v>
      </c>
    </row>
    <row r="297" spans="1:24">
      <c r="A297" s="11" t="s">
        <v>90</v>
      </c>
      <c r="B297" s="36">
        <v>22080</v>
      </c>
      <c r="C297" s="36">
        <v>22680</v>
      </c>
      <c r="D297" s="36">
        <v>20520</v>
      </c>
      <c r="E297" s="36">
        <v>20520</v>
      </c>
      <c r="F297" s="36">
        <v>20520</v>
      </c>
      <c r="G297" s="36">
        <v>20520</v>
      </c>
      <c r="H297" s="36">
        <f>SUM(B297:G297)</f>
        <v>126840</v>
      </c>
      <c r="I297" s="659" t="s">
        <v>90</v>
      </c>
      <c r="J297" s="109">
        <v>22080</v>
      </c>
      <c r="K297" s="109">
        <v>22680</v>
      </c>
      <c r="L297" s="109">
        <v>20520</v>
      </c>
      <c r="M297" s="109">
        <v>20520</v>
      </c>
      <c r="N297" s="109">
        <v>20520</v>
      </c>
      <c r="O297" s="109">
        <v>20520</v>
      </c>
      <c r="P297" s="109">
        <v>126840</v>
      </c>
      <c r="Q297" s="664">
        <f t="shared" si="89"/>
        <v>0</v>
      </c>
      <c r="R297" s="664">
        <f t="shared" si="90"/>
        <v>0</v>
      </c>
      <c r="S297" s="664">
        <f t="shared" si="91"/>
        <v>0</v>
      </c>
      <c r="T297" s="664">
        <f t="shared" si="92"/>
        <v>0</v>
      </c>
      <c r="U297" s="664">
        <f t="shared" si="93"/>
        <v>0</v>
      </c>
      <c r="V297" s="664">
        <f t="shared" si="94"/>
        <v>0</v>
      </c>
      <c r="W297" s="664">
        <f t="shared" si="95"/>
        <v>0</v>
      </c>
      <c r="X297" s="654">
        <f t="shared" si="96"/>
        <v>0</v>
      </c>
    </row>
    <row r="298" spans="1:24" ht="31.5">
      <c r="A298" s="11" t="s">
        <v>91</v>
      </c>
      <c r="B298" s="36">
        <v>0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f t="shared" ref="H298:H303" si="109">B298+C298+D298</f>
        <v>0</v>
      </c>
      <c r="I298" s="227" t="s">
        <v>91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09">
        <v>0</v>
      </c>
      <c r="Q298" s="664">
        <f t="shared" si="89"/>
        <v>0</v>
      </c>
      <c r="R298" s="664">
        <f t="shared" si="90"/>
        <v>0</v>
      </c>
      <c r="S298" s="664">
        <f t="shared" si="91"/>
        <v>0</v>
      </c>
      <c r="T298" s="664">
        <f t="shared" si="92"/>
        <v>0</v>
      </c>
      <c r="U298" s="664">
        <f t="shared" si="93"/>
        <v>0</v>
      </c>
      <c r="V298" s="664">
        <f t="shared" si="94"/>
        <v>0</v>
      </c>
      <c r="W298" s="664">
        <f t="shared" si="95"/>
        <v>0</v>
      </c>
      <c r="X298" s="654">
        <f t="shared" si="96"/>
        <v>0</v>
      </c>
    </row>
    <row r="299" spans="1:24">
      <c r="A299" s="11" t="s">
        <v>40</v>
      </c>
      <c r="B299" s="36">
        <v>0</v>
      </c>
      <c r="C299" s="36">
        <v>0</v>
      </c>
      <c r="D299" s="36">
        <v>0</v>
      </c>
      <c r="E299" s="36">
        <v>0</v>
      </c>
      <c r="F299" s="36">
        <v>0</v>
      </c>
      <c r="G299" s="36">
        <v>0</v>
      </c>
      <c r="H299" s="36">
        <f t="shared" si="109"/>
        <v>0</v>
      </c>
      <c r="I299" s="227" t="s">
        <v>40</v>
      </c>
      <c r="J299" s="109">
        <v>0</v>
      </c>
      <c r="K299" s="109">
        <v>0</v>
      </c>
      <c r="L299" s="109">
        <v>0</v>
      </c>
      <c r="M299" s="109">
        <v>0</v>
      </c>
      <c r="N299" s="109">
        <v>0</v>
      </c>
      <c r="O299" s="109">
        <v>0</v>
      </c>
      <c r="P299" s="109">
        <v>0</v>
      </c>
      <c r="Q299" s="664">
        <f t="shared" si="89"/>
        <v>0</v>
      </c>
      <c r="R299" s="664">
        <f t="shared" si="90"/>
        <v>0</v>
      </c>
      <c r="S299" s="664">
        <f t="shared" si="91"/>
        <v>0</v>
      </c>
      <c r="T299" s="664">
        <f t="shared" si="92"/>
        <v>0</v>
      </c>
      <c r="U299" s="664">
        <f t="shared" si="93"/>
        <v>0</v>
      </c>
      <c r="V299" s="664">
        <f t="shared" si="94"/>
        <v>0</v>
      </c>
      <c r="W299" s="664">
        <f t="shared" si="95"/>
        <v>0</v>
      </c>
      <c r="X299" s="654">
        <f t="shared" si="96"/>
        <v>0</v>
      </c>
    </row>
    <row r="300" spans="1:24" ht="47.25">
      <c r="A300" s="610" t="s">
        <v>92</v>
      </c>
      <c r="B300" s="203">
        <v>0</v>
      </c>
      <c r="C300" s="203">
        <v>0</v>
      </c>
      <c r="D300" s="203">
        <v>0</v>
      </c>
      <c r="E300" s="203">
        <v>0</v>
      </c>
      <c r="F300" s="203">
        <v>0</v>
      </c>
      <c r="G300" s="203">
        <v>0</v>
      </c>
      <c r="H300" s="203">
        <f t="shared" si="109"/>
        <v>0</v>
      </c>
      <c r="I300" s="227" t="s">
        <v>92</v>
      </c>
      <c r="J300" s="109">
        <v>0</v>
      </c>
      <c r="K300" s="109">
        <v>0</v>
      </c>
      <c r="L300" s="109">
        <v>0</v>
      </c>
      <c r="M300" s="109">
        <v>0</v>
      </c>
      <c r="N300" s="109">
        <v>0</v>
      </c>
      <c r="O300" s="109">
        <v>0</v>
      </c>
      <c r="P300" s="109">
        <v>0</v>
      </c>
      <c r="Q300" s="664">
        <f t="shared" si="89"/>
        <v>0</v>
      </c>
      <c r="R300" s="664">
        <f t="shared" si="90"/>
        <v>0</v>
      </c>
      <c r="S300" s="664">
        <f t="shared" si="91"/>
        <v>0</v>
      </c>
      <c r="T300" s="664">
        <f t="shared" si="92"/>
        <v>0</v>
      </c>
      <c r="U300" s="664">
        <f t="shared" si="93"/>
        <v>0</v>
      </c>
      <c r="V300" s="664">
        <f t="shared" si="94"/>
        <v>0</v>
      </c>
      <c r="W300" s="664">
        <f t="shared" si="95"/>
        <v>0</v>
      </c>
      <c r="X300" s="654">
        <f t="shared" si="96"/>
        <v>0</v>
      </c>
    </row>
    <row r="301" spans="1:24" ht="31.5">
      <c r="A301" s="202" t="s">
        <v>93</v>
      </c>
      <c r="B301" s="203">
        <v>0</v>
      </c>
      <c r="C301" s="203">
        <v>0</v>
      </c>
      <c r="D301" s="203">
        <v>0</v>
      </c>
      <c r="E301" s="203">
        <v>0</v>
      </c>
      <c r="F301" s="203">
        <v>0</v>
      </c>
      <c r="G301" s="203">
        <v>0</v>
      </c>
      <c r="H301" s="203">
        <f t="shared" si="109"/>
        <v>0</v>
      </c>
      <c r="I301" s="227" t="s">
        <v>93</v>
      </c>
      <c r="J301" s="109">
        <v>0</v>
      </c>
      <c r="K301" s="109">
        <v>0</v>
      </c>
      <c r="L301" s="109">
        <v>0</v>
      </c>
      <c r="M301" s="109">
        <v>0</v>
      </c>
      <c r="N301" s="109">
        <v>0</v>
      </c>
      <c r="O301" s="109">
        <v>0</v>
      </c>
      <c r="P301" s="109">
        <v>0</v>
      </c>
      <c r="Q301" s="664">
        <f t="shared" si="89"/>
        <v>0</v>
      </c>
      <c r="R301" s="664">
        <f t="shared" si="90"/>
        <v>0</v>
      </c>
      <c r="S301" s="664">
        <f t="shared" si="91"/>
        <v>0</v>
      </c>
      <c r="T301" s="664">
        <f t="shared" si="92"/>
        <v>0</v>
      </c>
      <c r="U301" s="664">
        <f t="shared" si="93"/>
        <v>0</v>
      </c>
      <c r="V301" s="664">
        <f t="shared" si="94"/>
        <v>0</v>
      </c>
      <c r="W301" s="664">
        <f t="shared" si="95"/>
        <v>0</v>
      </c>
      <c r="X301" s="654">
        <f t="shared" si="96"/>
        <v>0</v>
      </c>
    </row>
    <row r="302" spans="1:24">
      <c r="A302" s="3" t="s">
        <v>94</v>
      </c>
      <c r="B302" s="36">
        <v>0</v>
      </c>
      <c r="C302" s="36">
        <v>0</v>
      </c>
      <c r="D302" s="36">
        <v>0</v>
      </c>
      <c r="E302" s="36">
        <v>0</v>
      </c>
      <c r="F302" s="36">
        <v>0</v>
      </c>
      <c r="G302" s="36">
        <v>0</v>
      </c>
      <c r="H302" s="36">
        <f t="shared" si="109"/>
        <v>0</v>
      </c>
      <c r="I302" s="227" t="s">
        <v>94</v>
      </c>
      <c r="J302" s="109">
        <v>0</v>
      </c>
      <c r="K302" s="109">
        <v>0</v>
      </c>
      <c r="L302" s="109">
        <v>0</v>
      </c>
      <c r="M302" s="109">
        <v>0</v>
      </c>
      <c r="N302" s="109">
        <v>0</v>
      </c>
      <c r="O302" s="109">
        <v>0</v>
      </c>
      <c r="P302" s="109">
        <v>0</v>
      </c>
      <c r="Q302" s="664">
        <f t="shared" si="89"/>
        <v>0</v>
      </c>
      <c r="R302" s="664">
        <f t="shared" si="90"/>
        <v>0</v>
      </c>
      <c r="S302" s="664">
        <f t="shared" si="91"/>
        <v>0</v>
      </c>
      <c r="T302" s="664">
        <f t="shared" si="92"/>
        <v>0</v>
      </c>
      <c r="U302" s="664">
        <f t="shared" si="93"/>
        <v>0</v>
      </c>
      <c r="V302" s="664">
        <f t="shared" si="94"/>
        <v>0</v>
      </c>
      <c r="W302" s="664">
        <f t="shared" si="95"/>
        <v>0</v>
      </c>
      <c r="X302" s="654">
        <f t="shared" si="96"/>
        <v>0</v>
      </c>
    </row>
    <row r="303" spans="1:24">
      <c r="A303" s="3" t="s">
        <v>95</v>
      </c>
      <c r="B303" s="36">
        <v>0</v>
      </c>
      <c r="C303" s="36">
        <v>0</v>
      </c>
      <c r="D303" s="36">
        <v>0</v>
      </c>
      <c r="E303" s="36">
        <v>0</v>
      </c>
      <c r="F303" s="36">
        <v>0</v>
      </c>
      <c r="G303" s="36">
        <v>0</v>
      </c>
      <c r="H303" s="36">
        <f t="shared" si="109"/>
        <v>0</v>
      </c>
      <c r="I303" s="227" t="s">
        <v>95</v>
      </c>
      <c r="J303" s="109">
        <v>0</v>
      </c>
      <c r="K303" s="109">
        <v>0</v>
      </c>
      <c r="L303" s="109">
        <v>0</v>
      </c>
      <c r="M303" s="109">
        <v>0</v>
      </c>
      <c r="N303" s="109">
        <v>0</v>
      </c>
      <c r="O303" s="109">
        <v>0</v>
      </c>
      <c r="P303" s="109">
        <v>0</v>
      </c>
      <c r="Q303" s="664">
        <f t="shared" si="89"/>
        <v>0</v>
      </c>
      <c r="R303" s="664">
        <f t="shared" si="90"/>
        <v>0</v>
      </c>
      <c r="S303" s="664">
        <f t="shared" si="91"/>
        <v>0</v>
      </c>
      <c r="T303" s="664">
        <f t="shared" si="92"/>
        <v>0</v>
      </c>
      <c r="U303" s="664">
        <f t="shared" si="93"/>
        <v>0</v>
      </c>
      <c r="V303" s="664">
        <f t="shared" si="94"/>
        <v>0</v>
      </c>
      <c r="W303" s="664">
        <f t="shared" si="95"/>
        <v>0</v>
      </c>
      <c r="X303" s="654">
        <f t="shared" si="96"/>
        <v>0</v>
      </c>
    </row>
    <row r="304" spans="1:24">
      <c r="A304" s="2" t="s">
        <v>96</v>
      </c>
      <c r="B304" s="20">
        <v>0</v>
      </c>
      <c r="C304" s="20">
        <v>0</v>
      </c>
      <c r="D304" s="20">
        <v>0</v>
      </c>
      <c r="E304" s="20">
        <v>0</v>
      </c>
      <c r="F304" s="20">
        <v>0</v>
      </c>
      <c r="G304" s="20">
        <v>0</v>
      </c>
      <c r="H304" s="20">
        <v>0</v>
      </c>
      <c r="I304" s="227" t="s">
        <v>96</v>
      </c>
      <c r="J304" s="109">
        <v>0</v>
      </c>
      <c r="K304" s="109">
        <v>0</v>
      </c>
      <c r="L304" s="109">
        <v>0</v>
      </c>
      <c r="M304" s="109">
        <v>0</v>
      </c>
      <c r="N304" s="109">
        <v>0</v>
      </c>
      <c r="O304" s="109">
        <v>0</v>
      </c>
      <c r="P304" s="109">
        <v>0</v>
      </c>
      <c r="Q304" s="664">
        <f t="shared" si="89"/>
        <v>0</v>
      </c>
      <c r="R304" s="664">
        <f t="shared" si="90"/>
        <v>0</v>
      </c>
      <c r="S304" s="664">
        <f t="shared" si="91"/>
        <v>0</v>
      </c>
      <c r="T304" s="664">
        <f t="shared" si="92"/>
        <v>0</v>
      </c>
      <c r="U304" s="664">
        <f t="shared" si="93"/>
        <v>0</v>
      </c>
      <c r="V304" s="664">
        <f t="shared" si="94"/>
        <v>0</v>
      </c>
      <c r="W304" s="664">
        <f t="shared" si="95"/>
        <v>0</v>
      </c>
      <c r="X304" s="654">
        <f t="shared" si="96"/>
        <v>0</v>
      </c>
    </row>
    <row r="305" spans="1:24" ht="31.5">
      <c r="A305" s="608" t="s">
        <v>1428</v>
      </c>
      <c r="B305" s="27">
        <f>B306+B309+B310+B311+B312+B313</f>
        <v>53892.044999999998</v>
      </c>
      <c r="C305" s="27">
        <f t="shared" ref="C305" si="110">C306+C309+C310+C311+C312+C313</f>
        <v>53892.044999999998</v>
      </c>
      <c r="D305" s="27">
        <f t="shared" ref="D305:G305" si="111">D306</f>
        <v>53892.044999999998</v>
      </c>
      <c r="E305" s="27">
        <f t="shared" si="111"/>
        <v>53892.044999999998</v>
      </c>
      <c r="F305" s="27">
        <f t="shared" si="111"/>
        <v>53892.044999999998</v>
      </c>
      <c r="G305" s="27">
        <f t="shared" si="111"/>
        <v>53892.044999999998</v>
      </c>
      <c r="H305" s="27">
        <f>SUM(B305:G305)</f>
        <v>323352.26999999996</v>
      </c>
      <c r="I305" s="227" t="s">
        <v>1428</v>
      </c>
      <c r="J305" s="109">
        <v>53892.044999999998</v>
      </c>
      <c r="K305" s="109">
        <v>53892.044999999998</v>
      </c>
      <c r="L305" s="109">
        <v>53892.044999999998</v>
      </c>
      <c r="M305" s="109">
        <v>53892.044999999998</v>
      </c>
      <c r="N305" s="109">
        <v>53892.044999999998</v>
      </c>
      <c r="O305" s="109">
        <v>53892.044999999998</v>
      </c>
      <c r="P305" s="109">
        <v>323352.26999999996</v>
      </c>
      <c r="Q305" s="664">
        <f t="shared" si="89"/>
        <v>0</v>
      </c>
      <c r="R305" s="664">
        <f t="shared" si="90"/>
        <v>0</v>
      </c>
      <c r="S305" s="664">
        <f t="shared" si="91"/>
        <v>0</v>
      </c>
      <c r="T305" s="664">
        <f t="shared" si="92"/>
        <v>0</v>
      </c>
      <c r="U305" s="664">
        <f t="shared" si="93"/>
        <v>0</v>
      </c>
      <c r="V305" s="664">
        <f t="shared" si="94"/>
        <v>0</v>
      </c>
      <c r="W305" s="664">
        <f t="shared" si="95"/>
        <v>0</v>
      </c>
      <c r="X305" s="654">
        <f t="shared" si="96"/>
        <v>0</v>
      </c>
    </row>
    <row r="306" spans="1:24">
      <c r="A306" s="3" t="s">
        <v>89</v>
      </c>
      <c r="B306" s="22">
        <v>53892.044999999998</v>
      </c>
      <c r="C306" s="22">
        <v>53892.044999999998</v>
      </c>
      <c r="D306" s="22">
        <v>53892.044999999998</v>
      </c>
      <c r="E306" s="22">
        <v>53892.044999999998</v>
      </c>
      <c r="F306" s="22">
        <v>53892.044999999998</v>
      </c>
      <c r="G306" s="22">
        <v>53892.044999999998</v>
      </c>
      <c r="H306" s="22">
        <f>SUM(B306:G306)</f>
        <v>323352.26999999996</v>
      </c>
      <c r="I306" s="227" t="s">
        <v>89</v>
      </c>
      <c r="J306" s="109">
        <v>53892.044999999998</v>
      </c>
      <c r="K306" s="109">
        <v>53892.044999999998</v>
      </c>
      <c r="L306" s="109">
        <v>53892.044999999998</v>
      </c>
      <c r="M306" s="109">
        <v>53892.044999999998</v>
      </c>
      <c r="N306" s="109">
        <v>53892.044999999998</v>
      </c>
      <c r="O306" s="109">
        <v>53892.044999999998</v>
      </c>
      <c r="P306" s="109">
        <v>323352.26999999996</v>
      </c>
      <c r="Q306" s="664">
        <f t="shared" si="89"/>
        <v>0</v>
      </c>
      <c r="R306" s="664">
        <f t="shared" si="90"/>
        <v>0</v>
      </c>
      <c r="S306" s="664">
        <f t="shared" si="91"/>
        <v>0</v>
      </c>
      <c r="T306" s="664">
        <f t="shared" si="92"/>
        <v>0</v>
      </c>
      <c r="U306" s="664">
        <f t="shared" si="93"/>
        <v>0</v>
      </c>
      <c r="V306" s="664">
        <f t="shared" si="94"/>
        <v>0</v>
      </c>
      <c r="W306" s="664">
        <f t="shared" si="95"/>
        <v>0</v>
      </c>
      <c r="X306" s="654">
        <f t="shared" si="96"/>
        <v>0</v>
      </c>
    </row>
    <row r="307" spans="1:24">
      <c r="A307" s="11" t="s">
        <v>90</v>
      </c>
      <c r="B307" s="22">
        <v>0</v>
      </c>
      <c r="C307" s="22">
        <v>0</v>
      </c>
      <c r="D307" s="22">
        <v>0</v>
      </c>
      <c r="E307" s="22">
        <v>0</v>
      </c>
      <c r="F307" s="22">
        <v>0</v>
      </c>
      <c r="G307" s="22">
        <v>0</v>
      </c>
      <c r="H307" s="22">
        <f>SUM(B307:G307)</f>
        <v>0</v>
      </c>
      <c r="I307" s="227" t="s">
        <v>90</v>
      </c>
      <c r="J307" s="109">
        <v>0</v>
      </c>
      <c r="K307" s="109">
        <v>0</v>
      </c>
      <c r="L307" s="109">
        <v>0</v>
      </c>
      <c r="M307" s="109">
        <v>0</v>
      </c>
      <c r="N307" s="109">
        <v>0</v>
      </c>
      <c r="O307" s="109">
        <v>0</v>
      </c>
      <c r="P307" s="109">
        <v>0</v>
      </c>
      <c r="Q307" s="664">
        <f t="shared" si="89"/>
        <v>0</v>
      </c>
      <c r="R307" s="664">
        <f t="shared" si="90"/>
        <v>0</v>
      </c>
      <c r="S307" s="664">
        <f t="shared" si="91"/>
        <v>0</v>
      </c>
      <c r="T307" s="664">
        <f t="shared" si="92"/>
        <v>0</v>
      </c>
      <c r="U307" s="664">
        <f t="shared" si="93"/>
        <v>0</v>
      </c>
      <c r="V307" s="664">
        <f t="shared" si="94"/>
        <v>0</v>
      </c>
      <c r="W307" s="664">
        <f t="shared" si="95"/>
        <v>0</v>
      </c>
      <c r="X307" s="654">
        <f t="shared" si="96"/>
        <v>0</v>
      </c>
    </row>
    <row r="308" spans="1:24" ht="31.5">
      <c r="A308" s="11" t="s">
        <v>91</v>
      </c>
      <c r="B308" s="22">
        <v>0</v>
      </c>
      <c r="C308" s="22">
        <v>0</v>
      </c>
      <c r="D308" s="22">
        <v>0</v>
      </c>
      <c r="E308" s="22">
        <v>0</v>
      </c>
      <c r="F308" s="22">
        <v>0</v>
      </c>
      <c r="G308" s="22">
        <v>0</v>
      </c>
      <c r="H308" s="22">
        <v>0</v>
      </c>
      <c r="I308" s="227" t="s">
        <v>91</v>
      </c>
      <c r="J308" s="109">
        <v>0</v>
      </c>
      <c r="K308" s="109">
        <v>0</v>
      </c>
      <c r="L308" s="109">
        <v>0</v>
      </c>
      <c r="M308" s="109">
        <v>0</v>
      </c>
      <c r="N308" s="109">
        <v>0</v>
      </c>
      <c r="O308" s="109">
        <v>0</v>
      </c>
      <c r="P308" s="109">
        <v>0</v>
      </c>
      <c r="Q308" s="664">
        <f t="shared" si="89"/>
        <v>0</v>
      </c>
      <c r="R308" s="664">
        <f t="shared" si="90"/>
        <v>0</v>
      </c>
      <c r="S308" s="664">
        <f t="shared" si="91"/>
        <v>0</v>
      </c>
      <c r="T308" s="664">
        <f t="shared" si="92"/>
        <v>0</v>
      </c>
      <c r="U308" s="664">
        <f t="shared" si="93"/>
        <v>0</v>
      </c>
      <c r="V308" s="664">
        <f t="shared" si="94"/>
        <v>0</v>
      </c>
      <c r="W308" s="664">
        <f t="shared" si="95"/>
        <v>0</v>
      </c>
      <c r="X308" s="654">
        <f t="shared" si="96"/>
        <v>0</v>
      </c>
    </row>
    <row r="309" spans="1:24">
      <c r="A309" s="11" t="s">
        <v>40</v>
      </c>
      <c r="B309" s="22">
        <v>0</v>
      </c>
      <c r="C309" s="22">
        <v>0</v>
      </c>
      <c r="D309" s="22">
        <v>0</v>
      </c>
      <c r="E309" s="22">
        <v>0</v>
      </c>
      <c r="F309" s="22">
        <v>0</v>
      </c>
      <c r="G309" s="22">
        <v>0</v>
      </c>
      <c r="H309" s="22">
        <v>0</v>
      </c>
      <c r="I309" s="227" t="s">
        <v>40</v>
      </c>
      <c r="J309" s="109">
        <v>0</v>
      </c>
      <c r="K309" s="109">
        <v>0</v>
      </c>
      <c r="L309" s="109">
        <v>0</v>
      </c>
      <c r="M309" s="109">
        <v>0</v>
      </c>
      <c r="N309" s="109">
        <v>0</v>
      </c>
      <c r="O309" s="109">
        <v>0</v>
      </c>
      <c r="P309" s="109">
        <v>0</v>
      </c>
      <c r="Q309" s="664">
        <f t="shared" si="89"/>
        <v>0</v>
      </c>
      <c r="R309" s="664">
        <f t="shared" si="90"/>
        <v>0</v>
      </c>
      <c r="S309" s="664">
        <f t="shared" si="91"/>
        <v>0</v>
      </c>
      <c r="T309" s="664">
        <f t="shared" si="92"/>
        <v>0</v>
      </c>
      <c r="U309" s="664">
        <f t="shared" si="93"/>
        <v>0</v>
      </c>
      <c r="V309" s="664">
        <f t="shared" si="94"/>
        <v>0</v>
      </c>
      <c r="W309" s="664">
        <f t="shared" si="95"/>
        <v>0</v>
      </c>
      <c r="X309" s="654">
        <f t="shared" si="96"/>
        <v>0</v>
      </c>
    </row>
    <row r="310" spans="1:24" ht="47.25">
      <c r="A310" s="610" t="s">
        <v>92</v>
      </c>
      <c r="B310" s="79">
        <v>0</v>
      </c>
      <c r="C310" s="79">
        <v>0</v>
      </c>
      <c r="D310" s="79">
        <v>0</v>
      </c>
      <c r="E310" s="79">
        <v>0</v>
      </c>
      <c r="F310" s="79">
        <v>0</v>
      </c>
      <c r="G310" s="79">
        <v>0</v>
      </c>
      <c r="H310" s="79">
        <v>0</v>
      </c>
      <c r="I310" s="227" t="s">
        <v>92</v>
      </c>
      <c r="J310" s="109">
        <v>0</v>
      </c>
      <c r="K310" s="109">
        <v>0</v>
      </c>
      <c r="L310" s="109">
        <v>0</v>
      </c>
      <c r="M310" s="109">
        <v>0</v>
      </c>
      <c r="N310" s="109">
        <v>0</v>
      </c>
      <c r="O310" s="109">
        <v>0</v>
      </c>
      <c r="P310" s="109">
        <v>0</v>
      </c>
      <c r="Q310" s="664">
        <f t="shared" si="89"/>
        <v>0</v>
      </c>
      <c r="R310" s="664">
        <f t="shared" si="90"/>
        <v>0</v>
      </c>
      <c r="S310" s="664">
        <f t="shared" si="91"/>
        <v>0</v>
      </c>
      <c r="T310" s="664">
        <f t="shared" si="92"/>
        <v>0</v>
      </c>
      <c r="U310" s="664">
        <f t="shared" si="93"/>
        <v>0</v>
      </c>
      <c r="V310" s="664">
        <f t="shared" si="94"/>
        <v>0</v>
      </c>
      <c r="W310" s="664">
        <f t="shared" si="95"/>
        <v>0</v>
      </c>
      <c r="X310" s="654">
        <f t="shared" si="96"/>
        <v>0</v>
      </c>
    </row>
    <row r="311" spans="1:24" ht="31.5">
      <c r="A311" s="202" t="s">
        <v>93</v>
      </c>
      <c r="B311" s="79">
        <v>0</v>
      </c>
      <c r="C311" s="79">
        <v>0</v>
      </c>
      <c r="D311" s="79">
        <v>0</v>
      </c>
      <c r="E311" s="79">
        <v>0</v>
      </c>
      <c r="F311" s="79">
        <v>0</v>
      </c>
      <c r="G311" s="79">
        <v>0</v>
      </c>
      <c r="H311" s="79">
        <v>0</v>
      </c>
      <c r="I311" s="227" t="s">
        <v>93</v>
      </c>
      <c r="J311" s="109">
        <v>0</v>
      </c>
      <c r="K311" s="109">
        <v>0</v>
      </c>
      <c r="L311" s="109">
        <v>0</v>
      </c>
      <c r="M311" s="109">
        <v>0</v>
      </c>
      <c r="N311" s="109">
        <v>0</v>
      </c>
      <c r="O311" s="109">
        <v>0</v>
      </c>
      <c r="P311" s="109">
        <v>0</v>
      </c>
      <c r="Q311" s="664">
        <f t="shared" si="89"/>
        <v>0</v>
      </c>
      <c r="R311" s="664">
        <f t="shared" si="90"/>
        <v>0</v>
      </c>
      <c r="S311" s="664">
        <f t="shared" si="91"/>
        <v>0</v>
      </c>
      <c r="T311" s="664">
        <f t="shared" si="92"/>
        <v>0</v>
      </c>
      <c r="U311" s="664">
        <f t="shared" si="93"/>
        <v>0</v>
      </c>
      <c r="V311" s="664">
        <f t="shared" si="94"/>
        <v>0</v>
      </c>
      <c r="W311" s="664">
        <f t="shared" si="95"/>
        <v>0</v>
      </c>
      <c r="X311" s="654">
        <f t="shared" si="96"/>
        <v>0</v>
      </c>
    </row>
    <row r="312" spans="1:24">
      <c r="A312" s="3" t="s">
        <v>94</v>
      </c>
      <c r="B312" s="20">
        <v>0</v>
      </c>
      <c r="C312" s="20">
        <v>0</v>
      </c>
      <c r="D312" s="20">
        <v>0</v>
      </c>
      <c r="E312" s="20">
        <v>0</v>
      </c>
      <c r="F312" s="20">
        <v>0</v>
      </c>
      <c r="G312" s="20">
        <v>0</v>
      </c>
      <c r="H312" s="20">
        <v>0</v>
      </c>
      <c r="I312" s="227" t="s">
        <v>94</v>
      </c>
      <c r="J312" s="109">
        <v>0</v>
      </c>
      <c r="K312" s="109">
        <v>0</v>
      </c>
      <c r="L312" s="109">
        <v>0</v>
      </c>
      <c r="M312" s="109">
        <v>0</v>
      </c>
      <c r="N312" s="109">
        <v>0</v>
      </c>
      <c r="O312" s="109">
        <v>0</v>
      </c>
      <c r="P312" s="109">
        <v>0</v>
      </c>
      <c r="Q312" s="664">
        <f t="shared" si="89"/>
        <v>0</v>
      </c>
      <c r="R312" s="664">
        <f t="shared" si="90"/>
        <v>0</v>
      </c>
      <c r="S312" s="664">
        <f t="shared" si="91"/>
        <v>0</v>
      </c>
      <c r="T312" s="664">
        <f t="shared" si="92"/>
        <v>0</v>
      </c>
      <c r="U312" s="664">
        <f t="shared" si="93"/>
        <v>0</v>
      </c>
      <c r="V312" s="664">
        <f t="shared" si="94"/>
        <v>0</v>
      </c>
      <c r="W312" s="664">
        <f t="shared" si="95"/>
        <v>0</v>
      </c>
      <c r="X312" s="654">
        <f t="shared" si="96"/>
        <v>0</v>
      </c>
    </row>
    <row r="313" spans="1:24">
      <c r="A313" s="3" t="s">
        <v>95</v>
      </c>
      <c r="B313" s="20">
        <v>0</v>
      </c>
      <c r="C313" s="20">
        <v>0</v>
      </c>
      <c r="D313" s="20">
        <v>0</v>
      </c>
      <c r="E313" s="20">
        <v>0</v>
      </c>
      <c r="F313" s="20">
        <v>0</v>
      </c>
      <c r="G313" s="20">
        <v>0</v>
      </c>
      <c r="H313" s="20">
        <v>0</v>
      </c>
      <c r="I313" s="227" t="s">
        <v>95</v>
      </c>
      <c r="J313" s="109">
        <v>0</v>
      </c>
      <c r="K313" s="109">
        <v>0</v>
      </c>
      <c r="L313" s="109">
        <v>0</v>
      </c>
      <c r="M313" s="109">
        <v>0</v>
      </c>
      <c r="N313" s="109">
        <v>0</v>
      </c>
      <c r="O313" s="109">
        <v>0</v>
      </c>
      <c r="P313" s="109">
        <v>0</v>
      </c>
      <c r="Q313" s="664">
        <f t="shared" si="89"/>
        <v>0</v>
      </c>
      <c r="R313" s="664">
        <f t="shared" si="90"/>
        <v>0</v>
      </c>
      <c r="S313" s="664">
        <f t="shared" si="91"/>
        <v>0</v>
      </c>
      <c r="T313" s="664">
        <f t="shared" si="92"/>
        <v>0</v>
      </c>
      <c r="U313" s="664">
        <f t="shared" si="93"/>
        <v>0</v>
      </c>
      <c r="V313" s="664">
        <f t="shared" si="94"/>
        <v>0</v>
      </c>
      <c r="W313" s="664">
        <f t="shared" si="95"/>
        <v>0</v>
      </c>
      <c r="X313" s="654">
        <f t="shared" si="96"/>
        <v>0</v>
      </c>
    </row>
    <row r="314" spans="1:24">
      <c r="A314" s="2" t="s">
        <v>96</v>
      </c>
      <c r="B314" s="20">
        <v>0</v>
      </c>
      <c r="C314" s="20">
        <v>0</v>
      </c>
      <c r="D314" s="20">
        <v>0</v>
      </c>
      <c r="E314" s="20">
        <v>0</v>
      </c>
      <c r="F314" s="20">
        <v>0</v>
      </c>
      <c r="G314" s="20">
        <v>0</v>
      </c>
      <c r="H314" s="20">
        <v>0</v>
      </c>
      <c r="I314" s="227" t="s">
        <v>96</v>
      </c>
      <c r="J314" s="109">
        <v>0</v>
      </c>
      <c r="K314" s="109">
        <v>0</v>
      </c>
      <c r="L314" s="109">
        <v>0</v>
      </c>
      <c r="M314" s="109">
        <v>0</v>
      </c>
      <c r="N314" s="109">
        <v>0</v>
      </c>
      <c r="O314" s="109">
        <v>0</v>
      </c>
      <c r="P314" s="109">
        <v>0</v>
      </c>
      <c r="Q314" s="664">
        <f t="shared" si="89"/>
        <v>0</v>
      </c>
      <c r="R314" s="664">
        <f t="shared" si="90"/>
        <v>0</v>
      </c>
      <c r="S314" s="664">
        <f t="shared" si="91"/>
        <v>0</v>
      </c>
      <c r="T314" s="664">
        <f t="shared" si="92"/>
        <v>0</v>
      </c>
      <c r="U314" s="664">
        <f t="shared" si="93"/>
        <v>0</v>
      </c>
      <c r="V314" s="664">
        <f t="shared" si="94"/>
        <v>0</v>
      </c>
      <c r="W314" s="664">
        <f t="shared" si="95"/>
        <v>0</v>
      </c>
      <c r="X314" s="654">
        <f t="shared" si="96"/>
        <v>0</v>
      </c>
    </row>
    <row r="315" spans="1:24" ht="63">
      <c r="A315" s="608" t="s">
        <v>1429</v>
      </c>
      <c r="B315" s="27">
        <f>B316+B319+B320+B321+B322+B323</f>
        <v>308725.85600000003</v>
      </c>
      <c r="C315" s="27">
        <f t="shared" ref="C315" si="112">C316+C319+C320+C321+C322+C323</f>
        <v>342821.59899999999</v>
      </c>
      <c r="D315" s="27">
        <f t="shared" ref="D315:G315" si="113">D316</f>
        <v>345821.59899999999</v>
      </c>
      <c r="E315" s="27">
        <f t="shared" si="113"/>
        <v>345821.59899999999</v>
      </c>
      <c r="F315" s="27">
        <f t="shared" si="113"/>
        <v>345821.59899999999</v>
      </c>
      <c r="G315" s="27">
        <f t="shared" si="113"/>
        <v>345821.59899999999</v>
      </c>
      <c r="H315" s="27">
        <f>SUM(B315:G315)</f>
        <v>2034833.8509999998</v>
      </c>
      <c r="I315" s="227" t="s">
        <v>1429</v>
      </c>
      <c r="J315" s="109">
        <v>308725.85600000003</v>
      </c>
      <c r="K315" s="109">
        <v>342821.59899999999</v>
      </c>
      <c r="L315" s="109">
        <v>345821.59899999999</v>
      </c>
      <c r="M315" s="109">
        <v>345821.59899999999</v>
      </c>
      <c r="N315" s="109">
        <v>345821.59899999999</v>
      </c>
      <c r="O315" s="109">
        <v>345821.59899999999</v>
      </c>
      <c r="P315" s="109">
        <v>2034833.8509999998</v>
      </c>
      <c r="Q315" s="664">
        <f t="shared" si="89"/>
        <v>0</v>
      </c>
      <c r="R315" s="664">
        <f t="shared" si="90"/>
        <v>0</v>
      </c>
      <c r="S315" s="664">
        <f t="shared" si="91"/>
        <v>0</v>
      </c>
      <c r="T315" s="664">
        <f t="shared" si="92"/>
        <v>0</v>
      </c>
      <c r="U315" s="664">
        <f t="shared" si="93"/>
        <v>0</v>
      </c>
      <c r="V315" s="664">
        <f t="shared" si="94"/>
        <v>0</v>
      </c>
      <c r="W315" s="664">
        <f t="shared" si="95"/>
        <v>0</v>
      </c>
      <c r="X315" s="654">
        <f t="shared" si="96"/>
        <v>0</v>
      </c>
    </row>
    <row r="316" spans="1:24">
      <c r="A316" s="13" t="s">
        <v>89</v>
      </c>
      <c r="B316" s="36">
        <f>302698.656+6027.2</f>
        <v>308725.85600000003</v>
      </c>
      <c r="C316" s="36">
        <v>342821.59899999999</v>
      </c>
      <c r="D316" s="36">
        <v>345821.59899999999</v>
      </c>
      <c r="E316" s="36">
        <v>345821.59899999999</v>
      </c>
      <c r="F316" s="36">
        <v>345821.59899999999</v>
      </c>
      <c r="G316" s="36">
        <v>345821.59899999999</v>
      </c>
      <c r="H316" s="36">
        <f>SUM(B316:G316)</f>
        <v>2034833.8509999998</v>
      </c>
      <c r="I316" s="227" t="s">
        <v>89</v>
      </c>
      <c r="J316" s="109">
        <v>308725.85600000003</v>
      </c>
      <c r="K316" s="109">
        <v>342821.59899999999</v>
      </c>
      <c r="L316" s="109">
        <v>345821.59899999999</v>
      </c>
      <c r="M316" s="109">
        <v>345821.59899999999</v>
      </c>
      <c r="N316" s="109">
        <v>345821.59899999999</v>
      </c>
      <c r="O316" s="109">
        <v>345821.59899999999</v>
      </c>
      <c r="P316" s="109">
        <v>2034833.8509999998</v>
      </c>
      <c r="Q316" s="664">
        <f t="shared" si="89"/>
        <v>0</v>
      </c>
      <c r="R316" s="664">
        <f t="shared" si="90"/>
        <v>0</v>
      </c>
      <c r="S316" s="664">
        <f t="shared" si="91"/>
        <v>0</v>
      </c>
      <c r="T316" s="664">
        <f t="shared" si="92"/>
        <v>0</v>
      </c>
      <c r="U316" s="664">
        <f t="shared" si="93"/>
        <v>0</v>
      </c>
      <c r="V316" s="664">
        <f t="shared" si="94"/>
        <v>0</v>
      </c>
      <c r="W316" s="664">
        <f t="shared" si="95"/>
        <v>0</v>
      </c>
      <c r="X316" s="654">
        <f t="shared" si="96"/>
        <v>0</v>
      </c>
    </row>
    <row r="317" spans="1:24">
      <c r="A317" s="14" t="s">
        <v>90</v>
      </c>
      <c r="B317" s="36">
        <v>0</v>
      </c>
      <c r="C317" s="36">
        <v>0</v>
      </c>
      <c r="D317" s="36">
        <v>0</v>
      </c>
      <c r="E317" s="36">
        <v>0</v>
      </c>
      <c r="F317" s="36">
        <v>0</v>
      </c>
      <c r="G317" s="36">
        <v>0</v>
      </c>
      <c r="H317" s="36">
        <f t="shared" ref="H317:H323" si="114">SUM(B317:G317)</f>
        <v>0</v>
      </c>
      <c r="I317" s="227" t="s">
        <v>90</v>
      </c>
      <c r="J317" s="109">
        <v>0</v>
      </c>
      <c r="K317" s="109">
        <v>0</v>
      </c>
      <c r="L317" s="109">
        <v>0</v>
      </c>
      <c r="M317" s="109">
        <v>0</v>
      </c>
      <c r="N317" s="109">
        <v>0</v>
      </c>
      <c r="O317" s="109">
        <v>0</v>
      </c>
      <c r="P317" s="109">
        <v>0</v>
      </c>
      <c r="Q317" s="664">
        <f t="shared" si="89"/>
        <v>0</v>
      </c>
      <c r="R317" s="664">
        <f t="shared" si="90"/>
        <v>0</v>
      </c>
      <c r="S317" s="664">
        <f t="shared" si="91"/>
        <v>0</v>
      </c>
      <c r="T317" s="664">
        <f t="shared" si="92"/>
        <v>0</v>
      </c>
      <c r="U317" s="664">
        <f t="shared" si="93"/>
        <v>0</v>
      </c>
      <c r="V317" s="664">
        <f t="shared" si="94"/>
        <v>0</v>
      </c>
      <c r="W317" s="664">
        <f t="shared" si="95"/>
        <v>0</v>
      </c>
      <c r="X317" s="654">
        <f t="shared" si="96"/>
        <v>0</v>
      </c>
    </row>
    <row r="318" spans="1:24" ht="31.5">
      <c r="A318" s="14" t="s">
        <v>91</v>
      </c>
      <c r="B318" s="36">
        <v>0</v>
      </c>
      <c r="C318" s="36">
        <v>0</v>
      </c>
      <c r="D318" s="36">
        <v>0</v>
      </c>
      <c r="E318" s="36">
        <v>0</v>
      </c>
      <c r="F318" s="36">
        <v>0</v>
      </c>
      <c r="G318" s="36">
        <v>0</v>
      </c>
      <c r="H318" s="36">
        <f t="shared" si="114"/>
        <v>0</v>
      </c>
      <c r="I318" s="227" t="s">
        <v>91</v>
      </c>
      <c r="J318" s="109">
        <v>0</v>
      </c>
      <c r="K318" s="109">
        <v>0</v>
      </c>
      <c r="L318" s="109">
        <v>0</v>
      </c>
      <c r="M318" s="109">
        <v>0</v>
      </c>
      <c r="N318" s="109">
        <v>0</v>
      </c>
      <c r="O318" s="109">
        <v>0</v>
      </c>
      <c r="P318" s="109">
        <v>0</v>
      </c>
      <c r="Q318" s="664">
        <f t="shared" si="89"/>
        <v>0</v>
      </c>
      <c r="R318" s="664">
        <f t="shared" si="90"/>
        <v>0</v>
      </c>
      <c r="S318" s="664">
        <f t="shared" si="91"/>
        <v>0</v>
      </c>
      <c r="T318" s="664">
        <f t="shared" si="92"/>
        <v>0</v>
      </c>
      <c r="U318" s="664">
        <f t="shared" si="93"/>
        <v>0</v>
      </c>
      <c r="V318" s="664">
        <f t="shared" si="94"/>
        <v>0</v>
      </c>
      <c r="W318" s="664">
        <f t="shared" si="95"/>
        <v>0</v>
      </c>
      <c r="X318" s="654">
        <f t="shared" si="96"/>
        <v>0</v>
      </c>
    </row>
    <row r="319" spans="1:24">
      <c r="A319" s="14" t="s">
        <v>40</v>
      </c>
      <c r="B319" s="36">
        <v>0</v>
      </c>
      <c r="C319" s="36">
        <v>0</v>
      </c>
      <c r="D319" s="36">
        <v>0</v>
      </c>
      <c r="E319" s="36">
        <v>0</v>
      </c>
      <c r="F319" s="36">
        <v>0</v>
      </c>
      <c r="G319" s="36">
        <v>0</v>
      </c>
      <c r="H319" s="36">
        <f t="shared" si="114"/>
        <v>0</v>
      </c>
      <c r="I319" s="227" t="s">
        <v>40</v>
      </c>
      <c r="J319" s="109">
        <v>0</v>
      </c>
      <c r="K319" s="109">
        <v>0</v>
      </c>
      <c r="L319" s="109">
        <v>0</v>
      </c>
      <c r="M319" s="109">
        <v>0</v>
      </c>
      <c r="N319" s="109">
        <v>0</v>
      </c>
      <c r="O319" s="109">
        <v>0</v>
      </c>
      <c r="P319" s="109">
        <v>0</v>
      </c>
      <c r="Q319" s="664">
        <f t="shared" si="89"/>
        <v>0</v>
      </c>
      <c r="R319" s="664">
        <f t="shared" si="90"/>
        <v>0</v>
      </c>
      <c r="S319" s="664">
        <f t="shared" si="91"/>
        <v>0</v>
      </c>
      <c r="T319" s="664">
        <f t="shared" si="92"/>
        <v>0</v>
      </c>
      <c r="U319" s="664">
        <f t="shared" si="93"/>
        <v>0</v>
      </c>
      <c r="V319" s="664">
        <f t="shared" si="94"/>
        <v>0</v>
      </c>
      <c r="W319" s="664">
        <f t="shared" si="95"/>
        <v>0</v>
      </c>
      <c r="X319" s="654">
        <f t="shared" si="96"/>
        <v>0</v>
      </c>
    </row>
    <row r="320" spans="1:24" ht="47.25">
      <c r="A320" s="611" t="s">
        <v>92</v>
      </c>
      <c r="B320" s="203">
        <v>0</v>
      </c>
      <c r="C320" s="203">
        <v>0</v>
      </c>
      <c r="D320" s="203">
        <v>0</v>
      </c>
      <c r="E320" s="203">
        <v>0</v>
      </c>
      <c r="F320" s="203">
        <v>0</v>
      </c>
      <c r="G320" s="203">
        <v>0</v>
      </c>
      <c r="H320" s="203">
        <f t="shared" si="114"/>
        <v>0</v>
      </c>
      <c r="I320" s="227" t="s">
        <v>92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09">
        <v>0</v>
      </c>
      <c r="Q320" s="664">
        <f t="shared" si="89"/>
        <v>0</v>
      </c>
      <c r="R320" s="664">
        <f t="shared" si="90"/>
        <v>0</v>
      </c>
      <c r="S320" s="664">
        <f t="shared" si="91"/>
        <v>0</v>
      </c>
      <c r="T320" s="664">
        <f t="shared" si="92"/>
        <v>0</v>
      </c>
      <c r="U320" s="664">
        <f t="shared" si="93"/>
        <v>0</v>
      </c>
      <c r="V320" s="664">
        <f t="shared" si="94"/>
        <v>0</v>
      </c>
      <c r="W320" s="664">
        <f t="shared" si="95"/>
        <v>0</v>
      </c>
      <c r="X320" s="654">
        <f t="shared" si="96"/>
        <v>0</v>
      </c>
    </row>
    <row r="321" spans="1:27" ht="31.5">
      <c r="A321" s="80" t="s">
        <v>93</v>
      </c>
      <c r="B321" s="203">
        <v>0</v>
      </c>
      <c r="C321" s="203">
        <v>0</v>
      </c>
      <c r="D321" s="203">
        <v>0</v>
      </c>
      <c r="E321" s="203">
        <v>0</v>
      </c>
      <c r="F321" s="203">
        <v>0</v>
      </c>
      <c r="G321" s="203">
        <v>0</v>
      </c>
      <c r="H321" s="203">
        <f t="shared" si="114"/>
        <v>0</v>
      </c>
      <c r="I321" s="227" t="s">
        <v>93</v>
      </c>
      <c r="J321" s="109">
        <v>0</v>
      </c>
      <c r="K321" s="109">
        <v>0</v>
      </c>
      <c r="L321" s="109">
        <v>0</v>
      </c>
      <c r="M321" s="109">
        <v>0</v>
      </c>
      <c r="N321" s="109">
        <v>0</v>
      </c>
      <c r="O321" s="109">
        <v>0</v>
      </c>
      <c r="P321" s="109">
        <v>0</v>
      </c>
      <c r="Q321" s="664">
        <f t="shared" si="89"/>
        <v>0</v>
      </c>
      <c r="R321" s="664">
        <f t="shared" si="90"/>
        <v>0</v>
      </c>
      <c r="S321" s="664">
        <f t="shared" si="91"/>
        <v>0</v>
      </c>
      <c r="T321" s="664">
        <f t="shared" si="92"/>
        <v>0</v>
      </c>
      <c r="U321" s="664">
        <f t="shared" si="93"/>
        <v>0</v>
      </c>
      <c r="V321" s="664">
        <f t="shared" si="94"/>
        <v>0</v>
      </c>
      <c r="W321" s="664">
        <f t="shared" si="95"/>
        <v>0</v>
      </c>
      <c r="X321" s="654">
        <f t="shared" si="96"/>
        <v>0</v>
      </c>
    </row>
    <row r="322" spans="1:27">
      <c r="A322" s="13" t="s">
        <v>94</v>
      </c>
      <c r="B322" s="36">
        <v>0</v>
      </c>
      <c r="C322" s="36">
        <v>0</v>
      </c>
      <c r="D322" s="36">
        <v>0</v>
      </c>
      <c r="E322" s="36">
        <v>0</v>
      </c>
      <c r="F322" s="36">
        <v>0</v>
      </c>
      <c r="G322" s="36">
        <v>0</v>
      </c>
      <c r="H322" s="36">
        <f t="shared" si="114"/>
        <v>0</v>
      </c>
      <c r="I322" s="227" t="s">
        <v>94</v>
      </c>
      <c r="J322" s="109">
        <v>0</v>
      </c>
      <c r="K322" s="109">
        <v>0</v>
      </c>
      <c r="L322" s="109">
        <v>0</v>
      </c>
      <c r="M322" s="109">
        <v>0</v>
      </c>
      <c r="N322" s="109">
        <v>0</v>
      </c>
      <c r="O322" s="109">
        <v>0</v>
      </c>
      <c r="P322" s="109">
        <v>0</v>
      </c>
      <c r="Q322" s="664">
        <f t="shared" si="89"/>
        <v>0</v>
      </c>
      <c r="R322" s="664">
        <f t="shared" si="90"/>
        <v>0</v>
      </c>
      <c r="S322" s="664">
        <f t="shared" si="91"/>
        <v>0</v>
      </c>
      <c r="T322" s="664">
        <f t="shared" si="92"/>
        <v>0</v>
      </c>
      <c r="U322" s="664">
        <f t="shared" si="93"/>
        <v>0</v>
      </c>
      <c r="V322" s="664">
        <f t="shared" si="94"/>
        <v>0</v>
      </c>
      <c r="W322" s="664">
        <f t="shared" si="95"/>
        <v>0</v>
      </c>
      <c r="X322" s="654">
        <f t="shared" si="96"/>
        <v>0</v>
      </c>
    </row>
    <row r="323" spans="1:27">
      <c r="A323" s="13" t="s">
        <v>95</v>
      </c>
      <c r="B323" s="36">
        <v>0</v>
      </c>
      <c r="C323" s="36">
        <v>0</v>
      </c>
      <c r="D323" s="36">
        <v>0</v>
      </c>
      <c r="E323" s="36">
        <v>0</v>
      </c>
      <c r="F323" s="36">
        <v>0</v>
      </c>
      <c r="G323" s="36">
        <v>0</v>
      </c>
      <c r="H323" s="36">
        <f t="shared" si="114"/>
        <v>0</v>
      </c>
      <c r="I323" s="227" t="s">
        <v>95</v>
      </c>
      <c r="J323" s="109">
        <v>0</v>
      </c>
      <c r="K323" s="109">
        <v>0</v>
      </c>
      <c r="L323" s="109">
        <v>0</v>
      </c>
      <c r="M323" s="109">
        <v>0</v>
      </c>
      <c r="N323" s="109">
        <v>0</v>
      </c>
      <c r="O323" s="109">
        <v>0</v>
      </c>
      <c r="P323" s="109">
        <v>0</v>
      </c>
      <c r="Q323" s="664">
        <f t="shared" si="89"/>
        <v>0</v>
      </c>
      <c r="R323" s="664">
        <f t="shared" si="90"/>
        <v>0</v>
      </c>
      <c r="S323" s="664">
        <f t="shared" si="91"/>
        <v>0</v>
      </c>
      <c r="T323" s="664">
        <f t="shared" si="92"/>
        <v>0</v>
      </c>
      <c r="U323" s="664">
        <f t="shared" si="93"/>
        <v>0</v>
      </c>
      <c r="V323" s="664">
        <f t="shared" si="94"/>
        <v>0</v>
      </c>
      <c r="W323" s="664">
        <f t="shared" si="95"/>
        <v>0</v>
      </c>
      <c r="X323" s="654">
        <f t="shared" si="96"/>
        <v>0</v>
      </c>
    </row>
    <row r="324" spans="1:27">
      <c r="A324" s="2" t="s">
        <v>96</v>
      </c>
      <c r="B324" s="20">
        <v>0</v>
      </c>
      <c r="C324" s="20">
        <v>0</v>
      </c>
      <c r="D324" s="20">
        <v>0</v>
      </c>
      <c r="E324" s="20">
        <v>0</v>
      </c>
      <c r="F324" s="20">
        <v>0</v>
      </c>
      <c r="G324" s="20">
        <v>0</v>
      </c>
      <c r="H324" s="20">
        <v>0</v>
      </c>
      <c r="I324" s="227" t="s">
        <v>96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09">
        <v>0</v>
      </c>
      <c r="Q324" s="664">
        <f t="shared" si="89"/>
        <v>0</v>
      </c>
      <c r="R324" s="664">
        <f t="shared" si="90"/>
        <v>0</v>
      </c>
      <c r="S324" s="664">
        <f t="shared" si="91"/>
        <v>0</v>
      </c>
      <c r="T324" s="664">
        <f t="shared" si="92"/>
        <v>0</v>
      </c>
      <c r="U324" s="664">
        <f t="shared" si="93"/>
        <v>0</v>
      </c>
      <c r="V324" s="664">
        <f t="shared" si="94"/>
        <v>0</v>
      </c>
      <c r="W324" s="664">
        <f t="shared" si="95"/>
        <v>0</v>
      </c>
      <c r="X324" s="654">
        <f t="shared" si="96"/>
        <v>0</v>
      </c>
    </row>
    <row r="325" spans="1:27" ht="47.25">
      <c r="A325" s="608" t="s">
        <v>1430</v>
      </c>
      <c r="B325" s="27">
        <f>B326+B331-B330</f>
        <v>6932773.0025599981</v>
      </c>
      <c r="C325" s="27">
        <f>C326+C331-C330</f>
        <v>4622471.0434800005</v>
      </c>
      <c r="D325" s="27">
        <f t="shared" ref="D325:H325" si="115">D326+D331-D330</f>
        <v>10915849.436479999</v>
      </c>
      <c r="E325" s="27">
        <f t="shared" si="115"/>
        <v>10915849.436479999</v>
      </c>
      <c r="F325" s="27">
        <f t="shared" si="115"/>
        <v>10915849.436479999</v>
      </c>
      <c r="G325" s="27">
        <f t="shared" si="115"/>
        <v>10915849.436479999</v>
      </c>
      <c r="H325" s="27">
        <f t="shared" si="115"/>
        <v>55218641.791959994</v>
      </c>
      <c r="I325" s="227" t="s">
        <v>1430</v>
      </c>
      <c r="J325" s="109">
        <v>6943393.8820199985</v>
      </c>
      <c r="K325" s="109">
        <v>4622471.0434800005</v>
      </c>
      <c r="L325" s="109">
        <v>10915849.436479999</v>
      </c>
      <c r="M325" s="109">
        <v>10915849.436479999</v>
      </c>
      <c r="N325" s="109">
        <v>10915849.436479999</v>
      </c>
      <c r="O325" s="109">
        <v>10915849.436479999</v>
      </c>
      <c r="P325" s="109">
        <v>55229262.671419993</v>
      </c>
      <c r="Q325" s="664">
        <f t="shared" ref="Q325:Q334" si="116">B325-J325</f>
        <v>-10620.879460000433</v>
      </c>
      <c r="R325" s="664">
        <f t="shared" ref="R325:R334" si="117">C325-K325</f>
        <v>0</v>
      </c>
      <c r="S325" s="664">
        <f t="shared" ref="S325:S334" si="118">D325-L325</f>
        <v>0</v>
      </c>
      <c r="T325" s="664">
        <f t="shared" ref="T325:T334" si="119">E325-M325</f>
        <v>0</v>
      </c>
      <c r="U325" s="664">
        <f t="shared" ref="U325:U334" si="120">F325-N325</f>
        <v>0</v>
      </c>
      <c r="V325" s="664">
        <f t="shared" ref="V325:V334" si="121">G325-O325</f>
        <v>0</v>
      </c>
      <c r="W325" s="664">
        <f t="shared" ref="W325:W334" si="122">H325-P325</f>
        <v>-10620.879459999502</v>
      </c>
      <c r="X325" s="654">
        <f t="shared" si="96"/>
        <v>-9.3132257461547852E-10</v>
      </c>
    </row>
    <row r="326" spans="1:27">
      <c r="A326" s="13" t="s">
        <v>89</v>
      </c>
      <c r="B326" s="615">
        <f>10149553.07648-1901370-657583.29446-12248.37946+1627.5</f>
        <v>7579978.9025599984</v>
      </c>
      <c r="C326" s="36">
        <f>10957052.34348-5605000</f>
        <v>5352052.3434800003</v>
      </c>
      <c r="D326" s="36">
        <v>11645430.736479999</v>
      </c>
      <c r="E326" s="36">
        <v>11645430.736479999</v>
      </c>
      <c r="F326" s="36">
        <v>11645430.736479999</v>
      </c>
      <c r="G326" s="36">
        <v>11645430.736479999</v>
      </c>
      <c r="H326" s="36">
        <f>SUM(B326:G326)</f>
        <v>59513754.191959992</v>
      </c>
      <c r="I326" s="227" t="s">
        <v>89</v>
      </c>
      <c r="J326" s="187">
        <v>7590599.7820199989</v>
      </c>
      <c r="K326" s="187">
        <v>5352052.3434800003</v>
      </c>
      <c r="L326" s="187">
        <v>11645430.736479999</v>
      </c>
      <c r="M326" s="187">
        <v>11645430.736479999</v>
      </c>
      <c r="N326" s="187">
        <v>11645430.736479999</v>
      </c>
      <c r="O326" s="187">
        <v>11645430.736479999</v>
      </c>
      <c r="P326" s="187">
        <v>59524375.071419992</v>
      </c>
      <c r="Q326" s="668">
        <f t="shared" si="116"/>
        <v>-10620.879460000433</v>
      </c>
      <c r="R326" s="664">
        <f t="shared" si="117"/>
        <v>0</v>
      </c>
      <c r="S326" s="664">
        <f t="shared" si="118"/>
        <v>0</v>
      </c>
      <c r="T326" s="664">
        <f t="shared" si="119"/>
        <v>0</v>
      </c>
      <c r="U326" s="664">
        <f t="shared" si="120"/>
        <v>0</v>
      </c>
      <c r="V326" s="664">
        <f t="shared" si="121"/>
        <v>0</v>
      </c>
      <c r="W326" s="664">
        <f t="shared" si="122"/>
        <v>-10620.879459999502</v>
      </c>
      <c r="X326" s="654">
        <f t="shared" ref="X326:X334" si="123">Q326+R326+S326+T326+U326+V326-W326</f>
        <v>-9.3132257461547852E-10</v>
      </c>
      <c r="Y326" s="714">
        <v>8249810.6004799996</v>
      </c>
      <c r="Z326" s="714">
        <f>B326-Y326</f>
        <v>-669831.69792000111</v>
      </c>
      <c r="AA326" s="718">
        <f>Z326-Q326</f>
        <v>-659210.81846000068</v>
      </c>
    </row>
    <row r="327" spans="1:27">
      <c r="A327" s="14" t="s">
        <v>90</v>
      </c>
      <c r="B327" s="36">
        <v>1450.1</v>
      </c>
      <c r="C327" s="36">
        <v>1501.7</v>
      </c>
      <c r="D327" s="36">
        <v>1549.9</v>
      </c>
      <c r="E327" s="36">
        <v>1549.9</v>
      </c>
      <c r="F327" s="36">
        <v>1549.9</v>
      </c>
      <c r="G327" s="36">
        <v>1549.9</v>
      </c>
      <c r="H327" s="36">
        <f>SUM(B327:G327)</f>
        <v>9151.4</v>
      </c>
      <c r="I327" s="227" t="s">
        <v>90</v>
      </c>
      <c r="J327" s="109">
        <v>1450.1</v>
      </c>
      <c r="K327" s="109">
        <v>1501.7</v>
      </c>
      <c r="L327" s="109">
        <v>1549.9</v>
      </c>
      <c r="M327" s="109">
        <v>1549.9</v>
      </c>
      <c r="N327" s="109">
        <v>1549.9</v>
      </c>
      <c r="O327" s="109">
        <v>1549.9</v>
      </c>
      <c r="P327" s="109">
        <v>9151.4</v>
      </c>
      <c r="Q327" s="664">
        <f t="shared" si="116"/>
        <v>0</v>
      </c>
      <c r="R327" s="664">
        <f t="shared" si="117"/>
        <v>0</v>
      </c>
      <c r="S327" s="664">
        <f t="shared" si="118"/>
        <v>0</v>
      </c>
      <c r="T327" s="664">
        <f t="shared" si="119"/>
        <v>0</v>
      </c>
      <c r="U327" s="664">
        <f t="shared" si="120"/>
        <v>0</v>
      </c>
      <c r="V327" s="664">
        <f t="shared" si="121"/>
        <v>0</v>
      </c>
      <c r="W327" s="664">
        <f t="shared" si="122"/>
        <v>0</v>
      </c>
      <c r="X327" s="654">
        <f t="shared" si="123"/>
        <v>0</v>
      </c>
    </row>
    <row r="328" spans="1:27" ht="31.5">
      <c r="A328" s="14" t="s">
        <v>91</v>
      </c>
      <c r="B328" s="36">
        <v>0</v>
      </c>
      <c r="C328" s="36">
        <v>0</v>
      </c>
      <c r="D328" s="36">
        <v>0</v>
      </c>
      <c r="E328" s="36">
        <v>0</v>
      </c>
      <c r="F328" s="36">
        <v>0</v>
      </c>
      <c r="G328" s="36">
        <v>0</v>
      </c>
      <c r="H328" s="36">
        <f t="shared" ref="H328:H333" si="124">B328+C328+D328</f>
        <v>0</v>
      </c>
      <c r="I328" s="227" t="s">
        <v>91</v>
      </c>
      <c r="J328" s="109">
        <v>0</v>
      </c>
      <c r="K328" s="109">
        <v>0</v>
      </c>
      <c r="L328" s="109">
        <v>0</v>
      </c>
      <c r="M328" s="109">
        <v>0</v>
      </c>
      <c r="N328" s="109">
        <v>0</v>
      </c>
      <c r="O328" s="109">
        <v>0</v>
      </c>
      <c r="P328" s="109">
        <v>0</v>
      </c>
      <c r="Q328" s="664">
        <f t="shared" si="116"/>
        <v>0</v>
      </c>
      <c r="R328" s="664">
        <f t="shared" si="117"/>
        <v>0</v>
      </c>
      <c r="S328" s="664">
        <f t="shared" si="118"/>
        <v>0</v>
      </c>
      <c r="T328" s="664">
        <f t="shared" si="119"/>
        <v>0</v>
      </c>
      <c r="U328" s="664">
        <f t="shared" si="120"/>
        <v>0</v>
      </c>
      <c r="V328" s="664">
        <f t="shared" si="121"/>
        <v>0</v>
      </c>
      <c r="W328" s="664">
        <f t="shared" si="122"/>
        <v>0</v>
      </c>
      <c r="X328" s="654">
        <f t="shared" si="123"/>
        <v>0</v>
      </c>
      <c r="AA328" s="62"/>
    </row>
    <row r="329" spans="1:27">
      <c r="A329" s="14" t="s">
        <v>40</v>
      </c>
      <c r="B329" s="36">
        <v>0</v>
      </c>
      <c r="C329" s="36">
        <v>0</v>
      </c>
      <c r="D329" s="36">
        <v>0</v>
      </c>
      <c r="E329" s="36">
        <v>0</v>
      </c>
      <c r="F329" s="36">
        <v>0</v>
      </c>
      <c r="G329" s="36">
        <v>0</v>
      </c>
      <c r="H329" s="36">
        <f t="shared" si="124"/>
        <v>0</v>
      </c>
      <c r="I329" s="227" t="s">
        <v>40</v>
      </c>
      <c r="J329" s="109">
        <v>0</v>
      </c>
      <c r="K329" s="109">
        <v>0</v>
      </c>
      <c r="L329" s="109">
        <v>0</v>
      </c>
      <c r="M329" s="109">
        <v>0</v>
      </c>
      <c r="N329" s="109">
        <v>0</v>
      </c>
      <c r="O329" s="109">
        <v>0</v>
      </c>
      <c r="P329" s="109">
        <v>0</v>
      </c>
      <c r="Q329" s="664">
        <f t="shared" si="116"/>
        <v>0</v>
      </c>
      <c r="R329" s="664">
        <f t="shared" si="117"/>
        <v>0</v>
      </c>
      <c r="S329" s="664">
        <f t="shared" si="118"/>
        <v>0</v>
      </c>
      <c r="T329" s="664">
        <f t="shared" si="119"/>
        <v>0</v>
      </c>
      <c r="U329" s="664">
        <f t="shared" si="120"/>
        <v>0</v>
      </c>
      <c r="V329" s="664">
        <f t="shared" si="121"/>
        <v>0</v>
      </c>
      <c r="W329" s="664">
        <f t="shared" si="122"/>
        <v>0</v>
      </c>
      <c r="X329" s="654">
        <f t="shared" si="123"/>
        <v>0</v>
      </c>
    </row>
    <row r="330" spans="1:27" ht="47.25">
      <c r="A330" s="611" t="s">
        <v>92</v>
      </c>
      <c r="B330" s="203">
        <v>647205.9</v>
      </c>
      <c r="C330" s="203">
        <v>729581.3</v>
      </c>
      <c r="D330" s="203">
        <v>729581.3</v>
      </c>
      <c r="E330" s="203">
        <v>729581.3</v>
      </c>
      <c r="F330" s="203">
        <v>729581.3</v>
      </c>
      <c r="G330" s="203">
        <v>729581.3</v>
      </c>
      <c r="H330" s="203">
        <f>SUM(B330:G330)</f>
        <v>4295112.3999999994</v>
      </c>
      <c r="I330" s="227" t="s">
        <v>92</v>
      </c>
      <c r="J330" s="109">
        <v>647205.9</v>
      </c>
      <c r="K330" s="109">
        <v>729581.3</v>
      </c>
      <c r="L330" s="109">
        <v>729581.3</v>
      </c>
      <c r="M330" s="109">
        <v>729581.3</v>
      </c>
      <c r="N330" s="109">
        <v>729581.3</v>
      </c>
      <c r="O330" s="109">
        <v>729581.3</v>
      </c>
      <c r="P330" s="109">
        <v>4295112.3999999994</v>
      </c>
      <c r="Q330" s="664">
        <f t="shared" si="116"/>
        <v>0</v>
      </c>
      <c r="R330" s="664">
        <f t="shared" si="117"/>
        <v>0</v>
      </c>
      <c r="S330" s="664">
        <f t="shared" si="118"/>
        <v>0</v>
      </c>
      <c r="T330" s="664">
        <f t="shared" si="119"/>
        <v>0</v>
      </c>
      <c r="U330" s="664">
        <f t="shared" si="120"/>
        <v>0</v>
      </c>
      <c r="V330" s="664">
        <f t="shared" si="121"/>
        <v>0</v>
      </c>
      <c r="W330" s="664">
        <f t="shared" si="122"/>
        <v>0</v>
      </c>
      <c r="X330" s="654">
        <f t="shared" si="123"/>
        <v>0</v>
      </c>
    </row>
    <row r="331" spans="1:27" ht="31.5">
      <c r="A331" s="80" t="s">
        <v>93</v>
      </c>
      <c r="B331" s="203">
        <v>0</v>
      </c>
      <c r="C331" s="203">
        <v>0</v>
      </c>
      <c r="D331" s="203">
        <v>0</v>
      </c>
      <c r="E331" s="203">
        <v>0</v>
      </c>
      <c r="F331" s="203">
        <v>0</v>
      </c>
      <c r="G331" s="203">
        <v>0</v>
      </c>
      <c r="H331" s="203">
        <f t="shared" si="124"/>
        <v>0</v>
      </c>
      <c r="I331" s="227" t="s">
        <v>93</v>
      </c>
      <c r="J331" s="109">
        <v>0</v>
      </c>
      <c r="K331" s="109">
        <v>0</v>
      </c>
      <c r="L331" s="109">
        <v>0</v>
      </c>
      <c r="M331" s="109">
        <v>0</v>
      </c>
      <c r="N331" s="109">
        <v>0</v>
      </c>
      <c r="O331" s="109">
        <v>0</v>
      </c>
      <c r="P331" s="109">
        <v>0</v>
      </c>
      <c r="Q331" s="664">
        <f t="shared" si="116"/>
        <v>0</v>
      </c>
      <c r="R331" s="664">
        <f t="shared" si="117"/>
        <v>0</v>
      </c>
      <c r="S331" s="664">
        <f t="shared" si="118"/>
        <v>0</v>
      </c>
      <c r="T331" s="664">
        <f t="shared" si="119"/>
        <v>0</v>
      </c>
      <c r="U331" s="664">
        <f t="shared" si="120"/>
        <v>0</v>
      </c>
      <c r="V331" s="664">
        <f t="shared" si="121"/>
        <v>0</v>
      </c>
      <c r="W331" s="664">
        <f t="shared" si="122"/>
        <v>0</v>
      </c>
      <c r="X331" s="654">
        <f t="shared" si="123"/>
        <v>0</v>
      </c>
    </row>
    <row r="332" spans="1:27">
      <c r="A332" s="13" t="s">
        <v>94</v>
      </c>
      <c r="B332" s="36">
        <v>0</v>
      </c>
      <c r="C332" s="36">
        <v>0</v>
      </c>
      <c r="D332" s="36">
        <v>0</v>
      </c>
      <c r="E332" s="36">
        <v>0</v>
      </c>
      <c r="F332" s="36">
        <v>0</v>
      </c>
      <c r="G332" s="36">
        <v>0</v>
      </c>
      <c r="H332" s="36">
        <f t="shared" si="124"/>
        <v>0</v>
      </c>
      <c r="I332" s="227" t="s">
        <v>94</v>
      </c>
      <c r="J332" s="109">
        <v>0</v>
      </c>
      <c r="K332" s="109">
        <v>0</v>
      </c>
      <c r="L332" s="109">
        <v>0</v>
      </c>
      <c r="M332" s="109">
        <v>0</v>
      </c>
      <c r="N332" s="109">
        <v>0</v>
      </c>
      <c r="O332" s="109">
        <v>0</v>
      </c>
      <c r="P332" s="109">
        <v>0</v>
      </c>
      <c r="Q332" s="664">
        <f t="shared" si="116"/>
        <v>0</v>
      </c>
      <c r="R332" s="664">
        <f t="shared" si="117"/>
        <v>0</v>
      </c>
      <c r="S332" s="664">
        <f t="shared" si="118"/>
        <v>0</v>
      </c>
      <c r="T332" s="664">
        <f t="shared" si="119"/>
        <v>0</v>
      </c>
      <c r="U332" s="664">
        <f t="shared" si="120"/>
        <v>0</v>
      </c>
      <c r="V332" s="664">
        <f t="shared" si="121"/>
        <v>0</v>
      </c>
      <c r="W332" s="664">
        <f t="shared" si="122"/>
        <v>0</v>
      </c>
      <c r="X332" s="654">
        <f t="shared" si="123"/>
        <v>0</v>
      </c>
    </row>
    <row r="333" spans="1:27">
      <c r="A333" s="13" t="s">
        <v>95</v>
      </c>
      <c r="B333" s="36">
        <v>0</v>
      </c>
      <c r="C333" s="36">
        <v>0</v>
      </c>
      <c r="D333" s="36">
        <v>0</v>
      </c>
      <c r="E333" s="36">
        <v>0</v>
      </c>
      <c r="F333" s="36">
        <v>0</v>
      </c>
      <c r="G333" s="36">
        <v>0</v>
      </c>
      <c r="H333" s="36">
        <f t="shared" si="124"/>
        <v>0</v>
      </c>
      <c r="I333" s="227" t="s">
        <v>95</v>
      </c>
      <c r="J333" s="109">
        <v>0</v>
      </c>
      <c r="K333" s="109">
        <v>0</v>
      </c>
      <c r="L333" s="109">
        <v>0</v>
      </c>
      <c r="M333" s="109">
        <v>0</v>
      </c>
      <c r="N333" s="109">
        <v>0</v>
      </c>
      <c r="O333" s="109">
        <v>0</v>
      </c>
      <c r="P333" s="109">
        <v>0</v>
      </c>
      <c r="Q333" s="664">
        <f t="shared" si="116"/>
        <v>0</v>
      </c>
      <c r="R333" s="664">
        <f t="shared" si="117"/>
        <v>0</v>
      </c>
      <c r="S333" s="664">
        <f t="shared" si="118"/>
        <v>0</v>
      </c>
      <c r="T333" s="664">
        <f t="shared" si="119"/>
        <v>0</v>
      </c>
      <c r="U333" s="664">
        <f t="shared" si="120"/>
        <v>0</v>
      </c>
      <c r="V333" s="664">
        <f t="shared" si="121"/>
        <v>0</v>
      </c>
      <c r="W333" s="664">
        <f t="shared" si="122"/>
        <v>0</v>
      </c>
      <c r="X333" s="654">
        <f t="shared" si="123"/>
        <v>0</v>
      </c>
    </row>
    <row r="334" spans="1:27">
      <c r="A334" s="2" t="s">
        <v>96</v>
      </c>
      <c r="B334" s="20">
        <v>0</v>
      </c>
      <c r="C334" s="20">
        <v>0</v>
      </c>
      <c r="D334" s="20">
        <v>0</v>
      </c>
      <c r="E334" s="20">
        <v>0</v>
      </c>
      <c r="F334" s="20">
        <v>0</v>
      </c>
      <c r="G334" s="20">
        <v>0</v>
      </c>
      <c r="H334" s="20">
        <v>0</v>
      </c>
      <c r="I334" s="227" t="s">
        <v>96</v>
      </c>
      <c r="J334" s="109">
        <v>0</v>
      </c>
      <c r="K334" s="109">
        <v>0</v>
      </c>
      <c r="L334" s="109">
        <v>0</v>
      </c>
      <c r="M334" s="109">
        <v>0</v>
      </c>
      <c r="N334" s="109">
        <v>0</v>
      </c>
      <c r="O334" s="109">
        <v>0</v>
      </c>
      <c r="P334" s="109">
        <v>0</v>
      </c>
      <c r="Q334" s="664">
        <f t="shared" si="116"/>
        <v>0</v>
      </c>
      <c r="R334" s="664">
        <f t="shared" si="117"/>
        <v>0</v>
      </c>
      <c r="S334" s="664">
        <f t="shared" si="118"/>
        <v>0</v>
      </c>
      <c r="T334" s="664">
        <f t="shared" si="119"/>
        <v>0</v>
      </c>
      <c r="U334" s="664">
        <f t="shared" si="120"/>
        <v>0</v>
      </c>
      <c r="V334" s="664">
        <f t="shared" si="121"/>
        <v>0</v>
      </c>
      <c r="W334" s="664">
        <f t="shared" si="122"/>
        <v>0</v>
      </c>
      <c r="X334" s="654">
        <f t="shared" si="123"/>
        <v>0</v>
      </c>
    </row>
  </sheetData>
  <autoFilter ref="A4:H333"/>
  <mergeCells count="4">
    <mergeCell ref="A1:H1"/>
    <mergeCell ref="A3:A4"/>
    <mergeCell ref="B3:H3"/>
    <mergeCell ref="I3:P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66FF66"/>
  </sheetPr>
  <dimension ref="A1:AM274"/>
  <sheetViews>
    <sheetView zoomScale="85" zoomScaleNormal="85" workbookViewId="0">
      <selection activeCell="B6" sqref="B6"/>
    </sheetView>
  </sheetViews>
  <sheetFormatPr defaultColWidth="9.140625" defaultRowHeight="15.75"/>
  <cols>
    <col min="1" max="1" width="91.85546875" style="1" customWidth="1"/>
    <col min="2" max="2" width="15" style="1" customWidth="1"/>
    <col min="3" max="3" width="14.140625" style="1" customWidth="1"/>
    <col min="4" max="7" width="16.5703125" style="1" customWidth="1"/>
    <col min="8" max="8" width="15.5703125" style="1" customWidth="1"/>
    <col min="9" max="9" width="9.140625" style="1"/>
    <col min="10" max="10" width="22.140625" style="1" hidden="1" customWidth="1"/>
    <col min="11" max="12" width="16.42578125" style="1" hidden="1" customWidth="1"/>
    <col min="13" max="13" width="15.140625" style="1" hidden="1" customWidth="1"/>
    <col min="14" max="14" width="14" style="66" hidden="1" customWidth="1"/>
    <col min="15" max="19" width="13.85546875" style="66" hidden="1" customWidth="1"/>
    <col min="20" max="20" width="9.5703125" style="1" hidden="1" customWidth="1"/>
    <col min="21" max="21" width="10.5703125" style="1" hidden="1" customWidth="1"/>
    <col min="22" max="25" width="10.7109375" style="1" hidden="1" customWidth="1"/>
    <col min="26" max="26" width="10.85546875" style="1" bestFit="1" customWidth="1"/>
    <col min="27" max="27" width="13.7109375" style="1" bestFit="1" customWidth="1"/>
    <col min="28" max="31" width="10" style="1" bestFit="1" customWidth="1"/>
    <col min="32" max="32" width="10.85546875" style="1" bestFit="1" customWidth="1"/>
    <col min="33" max="33" width="10.7109375" style="1" bestFit="1" customWidth="1"/>
    <col min="34" max="34" width="12.28515625" style="1" customWidth="1"/>
    <col min="35" max="35" width="13.28515625" style="1" customWidth="1"/>
    <col min="36" max="38" width="9.42578125" style="1" bestFit="1" customWidth="1"/>
    <col min="39" max="39" width="10.85546875" style="1" customWidth="1"/>
    <col min="40" max="16384" width="9.140625" style="1"/>
  </cols>
  <sheetData>
    <row r="1" spans="1:39" ht="18.75">
      <c r="A1" s="737" t="s">
        <v>85</v>
      </c>
      <c r="B1" s="737"/>
      <c r="C1" s="737"/>
      <c r="D1" s="737"/>
      <c r="E1" s="737"/>
      <c r="F1" s="737"/>
      <c r="G1" s="737"/>
      <c r="H1" s="737"/>
    </row>
    <row r="3" spans="1:39" ht="31.5" customHeight="1">
      <c r="A3" s="795" t="s">
        <v>86</v>
      </c>
      <c r="B3" s="797" t="s">
        <v>181</v>
      </c>
      <c r="C3" s="798"/>
      <c r="D3" s="798"/>
      <c r="E3" s="798"/>
      <c r="F3" s="798"/>
      <c r="G3" s="798"/>
      <c r="H3" s="799"/>
    </row>
    <row r="4" spans="1:39" ht="36" customHeight="1">
      <c r="A4" s="795"/>
      <c r="B4" s="268">
        <v>2025</v>
      </c>
      <c r="C4" s="268">
        <v>2026</v>
      </c>
      <c r="D4" s="268">
        <v>2027</v>
      </c>
      <c r="E4" s="268">
        <v>2028</v>
      </c>
      <c r="F4" s="268">
        <v>2029</v>
      </c>
      <c r="G4" s="268">
        <v>2030</v>
      </c>
      <c r="H4" s="268" t="s">
        <v>24</v>
      </c>
    </row>
    <row r="5" spans="1:39">
      <c r="A5" s="37" t="s">
        <v>88</v>
      </c>
      <c r="B5" s="64">
        <f>B6+B11-B10</f>
        <v>43834104.524619997</v>
      </c>
      <c r="C5" s="64">
        <f t="shared" ref="C5:G5" si="0">C6+C11-C10</f>
        <v>42344661.885090001</v>
      </c>
      <c r="D5" s="64">
        <f t="shared" si="0"/>
        <v>50468892.286870003</v>
      </c>
      <c r="E5" s="64">
        <f t="shared" si="0"/>
        <v>50388892.286870003</v>
      </c>
      <c r="F5" s="64">
        <f t="shared" si="0"/>
        <v>50388892.286870003</v>
      </c>
      <c r="G5" s="64">
        <f t="shared" si="0"/>
        <v>50388892.286870003</v>
      </c>
      <c r="H5" s="64">
        <f t="shared" ref="H5" si="1">H6+H11-H10</f>
        <v>287814335.55719006</v>
      </c>
      <c r="J5" s="292">
        <v>18632595.59663</v>
      </c>
      <c r="K5" s="292">
        <v>19041424.382089999</v>
      </c>
      <c r="L5" s="292">
        <v>19572816.583869997</v>
      </c>
      <c r="N5" s="669">
        <f>N6+N11-N10</f>
        <v>43763633.499999993</v>
      </c>
      <c r="O5" s="669">
        <f t="shared" ref="O5:S5" si="2">O6+O11-O10</f>
        <v>42344661.885090001</v>
      </c>
      <c r="P5" s="669">
        <f t="shared" si="2"/>
        <v>50468892.286870003</v>
      </c>
      <c r="Q5" s="669">
        <f t="shared" si="2"/>
        <v>50388892.286870003</v>
      </c>
      <c r="R5" s="669">
        <f t="shared" si="2"/>
        <v>50388892.286870003</v>
      </c>
      <c r="S5" s="669">
        <f t="shared" si="2"/>
        <v>50388892.286870003</v>
      </c>
      <c r="T5" s="655">
        <f>N5-B5</f>
        <v>-70471.024620003998</v>
      </c>
      <c r="U5" s="655">
        <f t="shared" ref="U5:W5" si="3">O5-C5</f>
        <v>0</v>
      </c>
      <c r="V5" s="655">
        <f t="shared" si="3"/>
        <v>0</v>
      </c>
      <c r="W5" s="655">
        <f t="shared" si="3"/>
        <v>0</v>
      </c>
      <c r="X5" s="657"/>
      <c r="Y5" s="657"/>
      <c r="Z5" s="678">
        <v>43834104.476379998</v>
      </c>
      <c r="AA5" s="678">
        <v>42344661.841370001</v>
      </c>
      <c r="AB5" s="678">
        <v>50468892.297870003</v>
      </c>
      <c r="AC5" s="678">
        <v>50388892.297870003</v>
      </c>
      <c r="AD5" s="678">
        <v>50388892.297870003</v>
      </c>
      <c r="AE5" s="678">
        <v>50388892.297870003</v>
      </c>
      <c r="AF5" s="678">
        <v>287814335.50923002</v>
      </c>
      <c r="AG5" s="659">
        <f>Z5-B5</f>
        <v>-4.8239998519420624E-2</v>
      </c>
      <c r="AH5" s="659">
        <f t="shared" ref="AH5:AK11" si="4">AA5-C5</f>
        <v>-4.3719999492168427E-2</v>
      </c>
      <c r="AI5" s="659">
        <f>AB5-D5</f>
        <v>1.0999999940395355E-2</v>
      </c>
      <c r="AJ5" s="655">
        <f t="shared" si="4"/>
        <v>1.0999999940395355E-2</v>
      </c>
      <c r="AK5" s="655">
        <f t="shared" si="4"/>
        <v>1.0999999940395355E-2</v>
      </c>
      <c r="AL5" s="655">
        <f>AE5-G5</f>
        <v>1.0999999940395355E-2</v>
      </c>
      <c r="AM5" s="655">
        <f>AF5-H5</f>
        <v>-4.7960042953491211E-2</v>
      </c>
    </row>
    <row r="6" spans="1:39" ht="21.75" customHeight="1">
      <c r="A6" s="38" t="s">
        <v>89</v>
      </c>
      <c r="B6" s="65">
        <f>B16+B25+B34+B43+B52+B61+B70+B79+B97+B111+B120+B129+B138+B147+B156+B165+B174+B183+B192+B201+B210+B219+B231+B240+B249+B258+B267+B88</f>
        <v>17050736.424619999</v>
      </c>
      <c r="C6" s="65">
        <f>C16+C25+C34+C43+C52+C61+C70+C79+C97+C111+C120+C129+C138+C147+C156+C165+C174+C183+C192+C201+C210+C219+C231+C240+C249+C258+C267+C88</f>
        <v>13436424.385090001</v>
      </c>
      <c r="D6" s="65">
        <f t="shared" ref="D6:G6" si="5">D16+D25+D34+D43+D52+D61+D70+D79+D97+D111+D120+D129+D138+D147+D156+D165+D174+D183+D192+D201+D210+D219+D231+D240+D249+D258+D267</f>
        <v>19572816.58687</v>
      </c>
      <c r="E6" s="65">
        <f t="shared" si="5"/>
        <v>19492816.58687</v>
      </c>
      <c r="F6" s="65">
        <f t="shared" si="5"/>
        <v>19492816.58687</v>
      </c>
      <c r="G6" s="65">
        <f t="shared" si="5"/>
        <v>19492816.58687</v>
      </c>
      <c r="H6" s="65">
        <f>SUM(B6:G6)</f>
        <v>108538427.15719</v>
      </c>
      <c r="J6" s="246">
        <f>J5-B6</f>
        <v>1581859.1720100008</v>
      </c>
      <c r="K6" s="246">
        <f t="shared" ref="K6:L6" si="6">K5-C6</f>
        <v>5604999.9969999976</v>
      </c>
      <c r="L6" s="246">
        <f t="shared" si="6"/>
        <v>-3.0000023543834686E-3</v>
      </c>
      <c r="M6" s="62"/>
      <c r="N6" s="670">
        <f>16900018+80247.4</f>
        <v>16980265.399999999</v>
      </c>
      <c r="O6" s="670">
        <f>19041424.38509-5605000</f>
        <v>13436424.385090001</v>
      </c>
      <c r="P6" s="670">
        <v>19572816.58687</v>
      </c>
      <c r="Q6" s="670">
        <v>19492816.58687</v>
      </c>
      <c r="R6" s="670">
        <v>19492816.58687</v>
      </c>
      <c r="S6" s="670">
        <v>19492816.58687</v>
      </c>
      <c r="T6" s="655">
        <f>N6-B6</f>
        <v>-70471.024620000273</v>
      </c>
      <c r="U6" s="655">
        <f t="shared" ref="U6:W14" si="7">O6-C6</f>
        <v>0</v>
      </c>
      <c r="V6" s="655">
        <f t="shared" si="7"/>
        <v>0</v>
      </c>
      <c r="W6" s="655">
        <f t="shared" si="7"/>
        <v>0</v>
      </c>
      <c r="Z6" s="678">
        <v>17050736.37638</v>
      </c>
      <c r="AA6" s="678">
        <v>13436424.34137</v>
      </c>
      <c r="AB6" s="678">
        <v>19572816.59787</v>
      </c>
      <c r="AC6" s="678">
        <v>19492816.59787</v>
      </c>
      <c r="AD6" s="678">
        <v>19492816.59787</v>
      </c>
      <c r="AE6" s="678">
        <v>19492816.59787</v>
      </c>
      <c r="AF6" s="678">
        <v>108538427.10922998</v>
      </c>
      <c r="AG6" s="659">
        <f t="shared" ref="AG6:AG11" si="8">Z6-B6</f>
        <v>-4.8239998519420624E-2</v>
      </c>
      <c r="AH6" s="659">
        <f t="shared" si="4"/>
        <v>-4.3720001354813576E-2</v>
      </c>
      <c r="AI6" s="659">
        <f t="shared" ref="AI6:AI11" si="9">AB6-D6</f>
        <v>1.0999999940395355E-2</v>
      </c>
      <c r="AJ6" s="655">
        <f t="shared" si="4"/>
        <v>1.0999999940395355E-2</v>
      </c>
      <c r="AK6" s="655">
        <f t="shared" si="4"/>
        <v>1.0999999940395355E-2</v>
      </c>
      <c r="AL6" s="655">
        <f t="shared" ref="AL6:AL11" si="10">AE6-G6</f>
        <v>1.0999999940395355E-2</v>
      </c>
      <c r="AM6" s="655">
        <f t="shared" ref="AM6:AM11" si="11">AF6-H6</f>
        <v>-4.7960013151168823E-2</v>
      </c>
    </row>
    <row r="7" spans="1:39">
      <c r="A7" s="39" t="s">
        <v>90</v>
      </c>
      <c r="B7" s="65">
        <f>B17+B26+B35+B44+B53+B62+B71+B80+B89+B98+B112+B121+B130+B139+B148+B157+B166+B175+B184+B193+B202+B211+B220+B232+B241+B250+B259+B268+B88</f>
        <v>1211086.1100000001</v>
      </c>
      <c r="C7" s="65">
        <f t="shared" ref="C7:G7" si="12">C17+C26+C35+C44+C53+C62+C71+C80+C89+C98+C112+C121+C130+C139+C148+C157+C166+C175+C184+C193+C202+C211+C220+C232+C241+C250+C259+C268</f>
        <v>773123.99999999988</v>
      </c>
      <c r="D7" s="65">
        <f t="shared" si="12"/>
        <v>607734.20000000007</v>
      </c>
      <c r="E7" s="65">
        <f t="shared" si="12"/>
        <v>607734.20000000007</v>
      </c>
      <c r="F7" s="65">
        <f t="shared" si="12"/>
        <v>607734.20000000007</v>
      </c>
      <c r="G7" s="65">
        <f t="shared" si="12"/>
        <v>607734.20000000007</v>
      </c>
      <c r="H7" s="65">
        <f>SUM(B7:G7)</f>
        <v>4415146.91</v>
      </c>
      <c r="J7" s="223"/>
      <c r="K7" s="223"/>
      <c r="L7" s="223"/>
      <c r="N7" s="670">
        <v>1211086.1100000001</v>
      </c>
      <c r="O7" s="670">
        <v>773123.99999999988</v>
      </c>
      <c r="P7" s="670">
        <v>607734.20000000007</v>
      </c>
      <c r="Q7" s="670">
        <v>607734.20000000007</v>
      </c>
      <c r="R7" s="670">
        <v>607734.20000000007</v>
      </c>
      <c r="S7" s="670">
        <v>607734.20000000007</v>
      </c>
      <c r="T7" s="655">
        <f t="shared" ref="T7:T14" si="13">N7-B7</f>
        <v>0</v>
      </c>
      <c r="U7" s="655">
        <f t="shared" si="7"/>
        <v>0</v>
      </c>
      <c r="V7" s="655">
        <f t="shared" si="7"/>
        <v>0</v>
      </c>
      <c r="W7" s="655">
        <f t="shared" si="7"/>
        <v>0</v>
      </c>
      <c r="Z7" s="678">
        <v>1211086.1099999999</v>
      </c>
      <c r="AA7" s="678">
        <v>773124</v>
      </c>
      <c r="AB7" s="678">
        <v>607734.19999999995</v>
      </c>
      <c r="AC7" s="678">
        <v>607734.19999999995</v>
      </c>
      <c r="AD7" s="678">
        <v>607734.19999999995</v>
      </c>
      <c r="AE7" s="678">
        <v>607734.19999999995</v>
      </c>
      <c r="AF7" s="678">
        <v>4415146.91</v>
      </c>
      <c r="AG7" s="659">
        <f t="shared" si="8"/>
        <v>0</v>
      </c>
      <c r="AH7" s="659">
        <f t="shared" si="4"/>
        <v>0</v>
      </c>
      <c r="AI7" s="659">
        <f t="shared" si="9"/>
        <v>0</v>
      </c>
      <c r="AJ7" s="655">
        <f t="shared" si="4"/>
        <v>0</v>
      </c>
      <c r="AK7" s="655">
        <f t="shared" si="4"/>
        <v>0</v>
      </c>
      <c r="AL7" s="655">
        <f t="shared" si="10"/>
        <v>0</v>
      </c>
      <c r="AM7" s="655">
        <f t="shared" si="11"/>
        <v>0</v>
      </c>
    </row>
    <row r="8" spans="1:39" ht="31.5">
      <c r="A8" s="10" t="s">
        <v>91</v>
      </c>
      <c r="B8" s="20"/>
      <c r="C8" s="20"/>
      <c r="D8" s="20"/>
      <c r="E8" s="20"/>
      <c r="F8" s="20"/>
      <c r="G8" s="20"/>
      <c r="H8" s="20"/>
      <c r="J8" s="118"/>
      <c r="K8" s="118"/>
      <c r="L8" s="118"/>
      <c r="N8" s="671">
        <v>0</v>
      </c>
      <c r="O8" s="671">
        <v>0</v>
      </c>
      <c r="P8" s="671">
        <v>0</v>
      </c>
      <c r="Q8" s="671">
        <v>0</v>
      </c>
      <c r="R8" s="671">
        <v>0</v>
      </c>
      <c r="S8" s="671">
        <v>0</v>
      </c>
      <c r="T8" s="655">
        <f t="shared" si="13"/>
        <v>0</v>
      </c>
      <c r="U8" s="655">
        <f t="shared" si="7"/>
        <v>0</v>
      </c>
      <c r="V8" s="655">
        <f t="shared" si="7"/>
        <v>0</v>
      </c>
      <c r="W8" s="655">
        <f t="shared" si="7"/>
        <v>0</v>
      </c>
      <c r="Z8" s="678">
        <v>0</v>
      </c>
      <c r="AA8" s="678">
        <v>0</v>
      </c>
      <c r="AB8" s="678">
        <v>0</v>
      </c>
      <c r="AC8" s="678">
        <v>0</v>
      </c>
      <c r="AD8" s="678">
        <v>0</v>
      </c>
      <c r="AE8" s="678">
        <v>0</v>
      </c>
      <c r="AF8" s="678">
        <v>0</v>
      </c>
      <c r="AG8" s="659">
        <f t="shared" si="8"/>
        <v>0</v>
      </c>
      <c r="AH8" s="659">
        <f t="shared" si="4"/>
        <v>0</v>
      </c>
      <c r="AI8" s="659">
        <f t="shared" si="9"/>
        <v>0</v>
      </c>
      <c r="AJ8" s="655">
        <f t="shared" si="4"/>
        <v>0</v>
      </c>
      <c r="AK8" s="655">
        <f t="shared" si="4"/>
        <v>0</v>
      </c>
      <c r="AL8" s="655">
        <f t="shared" si="10"/>
        <v>0</v>
      </c>
      <c r="AM8" s="655">
        <f t="shared" si="11"/>
        <v>0</v>
      </c>
    </row>
    <row r="9" spans="1:39">
      <c r="A9" s="11" t="s">
        <v>40</v>
      </c>
      <c r="B9" s="20"/>
      <c r="C9" s="20"/>
      <c r="D9" s="20"/>
      <c r="E9" s="20"/>
      <c r="F9" s="20"/>
      <c r="G9" s="20"/>
      <c r="H9" s="20"/>
      <c r="J9" s="67"/>
      <c r="K9" s="67"/>
      <c r="L9" s="67"/>
      <c r="N9" s="671">
        <v>0</v>
      </c>
      <c r="O9" s="671">
        <v>0</v>
      </c>
      <c r="P9" s="671">
        <v>0</v>
      </c>
      <c r="Q9" s="671">
        <v>0</v>
      </c>
      <c r="R9" s="671">
        <v>0</v>
      </c>
      <c r="S9" s="671">
        <v>0</v>
      </c>
      <c r="T9" s="655">
        <f t="shared" si="13"/>
        <v>0</v>
      </c>
      <c r="U9" s="655">
        <f t="shared" si="7"/>
        <v>0</v>
      </c>
      <c r="V9" s="655">
        <f t="shared" si="7"/>
        <v>0</v>
      </c>
      <c r="W9" s="655">
        <f t="shared" si="7"/>
        <v>0</v>
      </c>
      <c r="Z9" s="678">
        <v>0</v>
      </c>
      <c r="AA9" s="678">
        <v>0</v>
      </c>
      <c r="AB9" s="678">
        <v>0</v>
      </c>
      <c r="AC9" s="678">
        <v>0</v>
      </c>
      <c r="AD9" s="678">
        <v>0</v>
      </c>
      <c r="AE9" s="678">
        <v>0</v>
      </c>
      <c r="AF9" s="678">
        <v>0</v>
      </c>
      <c r="AG9" s="659">
        <f t="shared" si="8"/>
        <v>0</v>
      </c>
      <c r="AH9" s="659">
        <f t="shared" si="4"/>
        <v>0</v>
      </c>
      <c r="AI9" s="659">
        <f t="shared" si="9"/>
        <v>0</v>
      </c>
      <c r="AJ9" s="655">
        <f t="shared" si="4"/>
        <v>0</v>
      </c>
      <c r="AK9" s="655">
        <f t="shared" si="4"/>
        <v>0</v>
      </c>
      <c r="AL9" s="655">
        <f t="shared" si="10"/>
        <v>0</v>
      </c>
      <c r="AM9" s="655">
        <f t="shared" si="11"/>
        <v>0</v>
      </c>
    </row>
    <row r="10" spans="1:39" ht="47.25">
      <c r="A10" s="253" t="s">
        <v>92</v>
      </c>
      <c r="B10" s="40">
        <v>647205.9</v>
      </c>
      <c r="C10" s="40">
        <v>729581.3</v>
      </c>
      <c r="D10" s="40">
        <v>729581.3</v>
      </c>
      <c r="E10" s="40">
        <v>729581.3</v>
      </c>
      <c r="F10" s="40">
        <v>729581.3</v>
      </c>
      <c r="G10" s="40">
        <v>729581.3</v>
      </c>
      <c r="H10" s="40">
        <v>4295112.3999999994</v>
      </c>
      <c r="K10" s="187"/>
      <c r="N10" s="672">
        <v>647205.9</v>
      </c>
      <c r="O10" s="672">
        <v>729581.3</v>
      </c>
      <c r="P10" s="672">
        <v>729581.3</v>
      </c>
      <c r="Q10" s="672">
        <v>729581.3</v>
      </c>
      <c r="R10" s="672">
        <v>729581.3</v>
      </c>
      <c r="S10" s="672">
        <v>729581.3</v>
      </c>
      <c r="T10" s="655">
        <f t="shared" si="13"/>
        <v>0</v>
      </c>
      <c r="U10" s="655">
        <f t="shared" si="7"/>
        <v>0</v>
      </c>
      <c r="V10" s="655">
        <f t="shared" si="7"/>
        <v>0</v>
      </c>
      <c r="W10" s="655">
        <f t="shared" si="7"/>
        <v>0</v>
      </c>
      <c r="X10" s="655"/>
      <c r="Z10" s="678">
        <v>647205.9</v>
      </c>
      <c r="AA10" s="678">
        <v>729581.3</v>
      </c>
      <c r="AB10" s="678">
        <v>729581.3</v>
      </c>
      <c r="AC10" s="678">
        <v>729581.3</v>
      </c>
      <c r="AD10" s="678">
        <v>729581.3</v>
      </c>
      <c r="AE10" s="678">
        <v>729581.3</v>
      </c>
      <c r="AF10" s="678">
        <v>4295112.3999999994</v>
      </c>
      <c r="AG10" s="659">
        <f t="shared" si="8"/>
        <v>0</v>
      </c>
      <c r="AH10" s="659">
        <f t="shared" si="4"/>
        <v>0</v>
      </c>
      <c r="AI10" s="659">
        <f t="shared" si="9"/>
        <v>0</v>
      </c>
      <c r="AJ10" s="655">
        <f t="shared" si="4"/>
        <v>0</v>
      </c>
      <c r="AK10" s="655">
        <f t="shared" si="4"/>
        <v>0</v>
      </c>
      <c r="AL10" s="655">
        <f t="shared" si="10"/>
        <v>0</v>
      </c>
      <c r="AM10" s="655">
        <f t="shared" si="11"/>
        <v>0</v>
      </c>
    </row>
    <row r="11" spans="1:39" ht="48" customHeight="1">
      <c r="A11" s="63" t="s">
        <v>93</v>
      </c>
      <c r="B11" s="40">
        <v>27430573.999999996</v>
      </c>
      <c r="C11" s="40">
        <v>29637818.799999997</v>
      </c>
      <c r="D11" s="40">
        <v>31625657</v>
      </c>
      <c r="E11" s="40">
        <v>31625657</v>
      </c>
      <c r="F11" s="40">
        <v>31625657</v>
      </c>
      <c r="G11" s="40">
        <v>31625657</v>
      </c>
      <c r="H11" s="40">
        <f>SUM(B11:G11)</f>
        <v>183571020.80000001</v>
      </c>
      <c r="J11" s="58"/>
      <c r="K11" s="187"/>
      <c r="N11" s="672">
        <v>27430573.999999996</v>
      </c>
      <c r="O11" s="673">
        <v>29637818.799999997</v>
      </c>
      <c r="P11" s="673">
        <v>31625657</v>
      </c>
      <c r="Q11" s="673">
        <v>31625657</v>
      </c>
      <c r="R11" s="673">
        <v>31625657</v>
      </c>
      <c r="S11" s="673">
        <v>31625657</v>
      </c>
      <c r="T11" s="655">
        <f t="shared" si="13"/>
        <v>0</v>
      </c>
      <c r="U11" s="655">
        <f t="shared" si="7"/>
        <v>0</v>
      </c>
      <c r="V11" s="655">
        <f t="shared" si="7"/>
        <v>0</v>
      </c>
      <c r="W11" s="655">
        <f t="shared" si="7"/>
        <v>0</v>
      </c>
      <c r="Z11" s="678">
        <v>27430573.999999996</v>
      </c>
      <c r="AA11" s="678">
        <v>29637818.799999997</v>
      </c>
      <c r="AB11" s="678">
        <v>31625657</v>
      </c>
      <c r="AC11" s="678">
        <v>31625657</v>
      </c>
      <c r="AD11" s="678">
        <v>31625657</v>
      </c>
      <c r="AE11" s="678">
        <v>31625657</v>
      </c>
      <c r="AF11" s="678">
        <v>183571020.80000001</v>
      </c>
      <c r="AG11" s="659">
        <f t="shared" si="8"/>
        <v>0</v>
      </c>
      <c r="AH11" s="659">
        <f t="shared" si="4"/>
        <v>0</v>
      </c>
      <c r="AI11" s="659">
        <f t="shared" si="9"/>
        <v>0</v>
      </c>
      <c r="AJ11" s="655">
        <f t="shared" si="4"/>
        <v>0</v>
      </c>
      <c r="AK11" s="655">
        <f t="shared" si="4"/>
        <v>0</v>
      </c>
      <c r="AL11" s="655">
        <f t="shared" si="10"/>
        <v>0</v>
      </c>
      <c r="AM11" s="655">
        <f t="shared" si="11"/>
        <v>0</v>
      </c>
    </row>
    <row r="12" spans="1:39">
      <c r="A12" s="2" t="s">
        <v>94</v>
      </c>
      <c r="B12" s="20"/>
      <c r="C12" s="20"/>
      <c r="D12" s="20"/>
      <c r="E12" s="20"/>
      <c r="F12" s="20"/>
      <c r="G12" s="20"/>
      <c r="H12" s="20"/>
      <c r="N12" s="671">
        <v>0</v>
      </c>
      <c r="O12" s="671">
        <v>0</v>
      </c>
      <c r="P12" s="671">
        <v>0</v>
      </c>
      <c r="Q12" s="671">
        <v>0</v>
      </c>
      <c r="R12" s="671">
        <v>0</v>
      </c>
      <c r="S12" s="671">
        <v>0</v>
      </c>
      <c r="T12" s="655">
        <f t="shared" si="13"/>
        <v>0</v>
      </c>
      <c r="U12" s="655">
        <f t="shared" si="7"/>
        <v>0</v>
      </c>
      <c r="V12" s="655">
        <f t="shared" si="7"/>
        <v>0</v>
      </c>
      <c r="W12" s="655">
        <f t="shared" si="7"/>
        <v>0</v>
      </c>
    </row>
    <row r="13" spans="1:39">
      <c r="A13" s="2" t="s">
        <v>95</v>
      </c>
      <c r="B13" s="20"/>
      <c r="C13" s="20"/>
      <c r="D13" s="20"/>
      <c r="E13" s="20"/>
      <c r="F13" s="20"/>
      <c r="G13" s="20"/>
      <c r="H13" s="20"/>
      <c r="N13" s="671">
        <v>0</v>
      </c>
      <c r="O13" s="671">
        <v>0</v>
      </c>
      <c r="P13" s="671">
        <v>0</v>
      </c>
      <c r="Q13" s="671">
        <v>0</v>
      </c>
      <c r="R13" s="671">
        <v>0</v>
      </c>
      <c r="S13" s="671">
        <v>0</v>
      </c>
      <c r="T13" s="655">
        <f t="shared" si="13"/>
        <v>0</v>
      </c>
      <c r="U13" s="655">
        <f t="shared" si="7"/>
        <v>0</v>
      </c>
      <c r="V13" s="655">
        <f t="shared" si="7"/>
        <v>0</v>
      </c>
      <c r="W13" s="655">
        <f t="shared" si="7"/>
        <v>0</v>
      </c>
    </row>
    <row r="14" spans="1:39">
      <c r="A14" s="2" t="s">
        <v>96</v>
      </c>
      <c r="B14" s="20"/>
      <c r="C14" s="20"/>
      <c r="D14" s="20"/>
      <c r="E14" s="20"/>
      <c r="F14" s="20"/>
      <c r="G14" s="20"/>
      <c r="H14" s="20"/>
      <c r="N14" s="671">
        <v>0</v>
      </c>
      <c r="O14" s="671">
        <v>0</v>
      </c>
      <c r="P14" s="671">
        <v>0</v>
      </c>
      <c r="Q14" s="671">
        <v>0</v>
      </c>
      <c r="R14" s="671">
        <v>0</v>
      </c>
      <c r="S14" s="671">
        <v>0</v>
      </c>
      <c r="T14" s="655">
        <f t="shared" si="13"/>
        <v>0</v>
      </c>
      <c r="U14" s="655">
        <f t="shared" si="7"/>
        <v>0</v>
      </c>
      <c r="V14" s="655">
        <f t="shared" si="7"/>
        <v>0</v>
      </c>
      <c r="W14" s="655">
        <f t="shared" si="7"/>
        <v>0</v>
      </c>
    </row>
    <row r="15" spans="1:39" ht="25.5" customHeight="1">
      <c r="A15" s="199" t="s">
        <v>639</v>
      </c>
      <c r="B15" s="200">
        <f>B16+B19+B20+B21+B22+B23</f>
        <v>209847.628</v>
      </c>
      <c r="C15" s="200">
        <f t="shared" ref="C15:G15" si="14">C16+C19+C20+C21+C22+C23</f>
        <v>217269.92</v>
      </c>
      <c r="D15" s="200">
        <f t="shared" si="14"/>
        <v>222607.91</v>
      </c>
      <c r="E15" s="200">
        <f t="shared" si="14"/>
        <v>222607.91</v>
      </c>
      <c r="F15" s="200">
        <f t="shared" si="14"/>
        <v>222607.91</v>
      </c>
      <c r="G15" s="200">
        <f t="shared" si="14"/>
        <v>222607.91</v>
      </c>
      <c r="H15" s="200">
        <f>SUM(B15:G15)</f>
        <v>1317549.1879999998</v>
      </c>
      <c r="J15" s="219" t="s">
        <v>546</v>
      </c>
      <c r="K15" s="224"/>
      <c r="L15" s="224"/>
      <c r="M15" s="224"/>
      <c r="T15" s="656"/>
      <c r="U15" s="656"/>
    </row>
    <row r="16" spans="1:39">
      <c r="A16" s="72" t="s">
        <v>89</v>
      </c>
      <c r="B16" s="73">
        <v>209847.628</v>
      </c>
      <c r="C16" s="73">
        <v>217269.92</v>
      </c>
      <c r="D16" s="73">
        <v>222607.91</v>
      </c>
      <c r="E16" s="73">
        <v>222607.91</v>
      </c>
      <c r="F16" s="73">
        <v>222607.91</v>
      </c>
      <c r="G16" s="73">
        <v>222607.91</v>
      </c>
      <c r="H16" s="73">
        <f t="shared" ref="H16:H17" si="15">SUM(B16:G16)</f>
        <v>1317549.1879999998</v>
      </c>
      <c r="K16" s="224">
        <v>209847.628</v>
      </c>
      <c r="L16" s="224">
        <v>217269.92</v>
      </c>
      <c r="M16" s="224">
        <v>222607.91</v>
      </c>
    </row>
    <row r="17" spans="1:13">
      <c r="A17" s="74" t="s">
        <v>90</v>
      </c>
      <c r="B17" s="75">
        <v>79183.100000000006</v>
      </c>
      <c r="C17" s="75">
        <v>73201.600000000006</v>
      </c>
      <c r="D17" s="75">
        <v>67257</v>
      </c>
      <c r="E17" s="75">
        <v>67257</v>
      </c>
      <c r="F17" s="75">
        <v>67257</v>
      </c>
      <c r="G17" s="75">
        <v>67257</v>
      </c>
      <c r="H17" s="73">
        <f t="shared" si="15"/>
        <v>421412.7</v>
      </c>
      <c r="K17" s="224">
        <v>79183.100000000006</v>
      </c>
      <c r="L17" s="224">
        <v>73201.600000000006</v>
      </c>
      <c r="M17" s="224">
        <v>67257</v>
      </c>
    </row>
    <row r="18" spans="1:13" ht="31.5">
      <c r="A18" s="74" t="s">
        <v>91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3">
        <f t="shared" ref="H18:H23" si="16">B18+C18+D18</f>
        <v>0</v>
      </c>
      <c r="K18" s="223"/>
      <c r="L18" s="223"/>
      <c r="M18" s="223"/>
    </row>
    <row r="19" spans="1:13">
      <c r="A19" s="76" t="s">
        <v>40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3">
        <f t="shared" si="16"/>
        <v>0</v>
      </c>
    </row>
    <row r="20" spans="1:13" ht="48" customHeight="1">
      <c r="A20" s="76" t="s">
        <v>92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3">
        <f t="shared" si="16"/>
        <v>0</v>
      </c>
    </row>
    <row r="21" spans="1:13" ht="31.5">
      <c r="A21" s="210" t="s">
        <v>93</v>
      </c>
      <c r="B21" s="260">
        <v>0</v>
      </c>
      <c r="C21" s="260">
        <v>0</v>
      </c>
      <c r="D21" s="260">
        <v>0</v>
      </c>
      <c r="E21" s="260">
        <v>0</v>
      </c>
      <c r="F21" s="260">
        <v>0</v>
      </c>
      <c r="G21" s="260">
        <v>0</v>
      </c>
      <c r="H21" s="204">
        <f t="shared" si="16"/>
        <v>0</v>
      </c>
    </row>
    <row r="22" spans="1:13">
      <c r="A22" s="210" t="s">
        <v>94</v>
      </c>
      <c r="B22" s="260">
        <v>0</v>
      </c>
      <c r="C22" s="260">
        <v>0</v>
      </c>
      <c r="D22" s="260">
        <v>0</v>
      </c>
      <c r="E22" s="260">
        <v>0</v>
      </c>
      <c r="F22" s="260">
        <v>0</v>
      </c>
      <c r="G22" s="260">
        <v>0</v>
      </c>
      <c r="H22" s="204">
        <f t="shared" si="16"/>
        <v>0</v>
      </c>
    </row>
    <row r="23" spans="1:13">
      <c r="A23" s="72" t="s">
        <v>95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3">
        <f t="shared" si="16"/>
        <v>0</v>
      </c>
    </row>
    <row r="24" spans="1:13" ht="21" customHeight="1">
      <c r="A24" s="199" t="s">
        <v>640</v>
      </c>
      <c r="B24" s="200">
        <f>B25+B28+B29+B30+B31+B32</f>
        <v>27984.407999999999</v>
      </c>
      <c r="C24" s="200">
        <f t="shared" ref="C24:G24" si="17">C25+C28+C29+C30+C31+C32</f>
        <v>26251.473000000002</v>
      </c>
      <c r="D24" s="200">
        <f t="shared" si="17"/>
        <v>24406.473000000002</v>
      </c>
      <c r="E24" s="200">
        <f t="shared" si="17"/>
        <v>24406.473000000002</v>
      </c>
      <c r="F24" s="200">
        <f t="shared" si="17"/>
        <v>24406.473000000002</v>
      </c>
      <c r="G24" s="200">
        <f t="shared" si="17"/>
        <v>24406.473000000002</v>
      </c>
      <c r="H24" s="200">
        <f>SUM(B24:G24)</f>
        <v>151861.77300000002</v>
      </c>
      <c r="J24" s="219" t="s">
        <v>548</v>
      </c>
      <c r="K24" s="224"/>
      <c r="L24" s="224"/>
      <c r="M24" s="224"/>
    </row>
    <row r="25" spans="1:13">
      <c r="A25" s="72" t="s">
        <v>89</v>
      </c>
      <c r="B25" s="75">
        <v>27984.407999999999</v>
      </c>
      <c r="C25" s="75">
        <v>26251.473000000002</v>
      </c>
      <c r="D25" s="75">
        <v>24406.473000000002</v>
      </c>
      <c r="E25" s="75">
        <v>24406.473000000002</v>
      </c>
      <c r="F25" s="75">
        <v>24406.473000000002</v>
      </c>
      <c r="G25" s="75">
        <v>24406.473000000002</v>
      </c>
      <c r="H25" s="73">
        <f>B25+C25+D25+E25+F25+G25</f>
        <v>151861.77300000002</v>
      </c>
      <c r="J25" s="198"/>
      <c r="K25" s="224">
        <v>27984.407999999999</v>
      </c>
      <c r="L25" s="224">
        <v>26251.473000000002</v>
      </c>
      <c r="M25" s="224">
        <v>24406.473000000002</v>
      </c>
    </row>
    <row r="26" spans="1:13">
      <c r="A26" s="74" t="s">
        <v>90</v>
      </c>
      <c r="B26" s="75">
        <v>3291.7</v>
      </c>
      <c r="C26" s="75">
        <v>1586.7</v>
      </c>
      <c r="D26" s="75">
        <v>0</v>
      </c>
      <c r="E26" s="75">
        <v>0</v>
      </c>
      <c r="F26" s="75">
        <v>0</v>
      </c>
      <c r="G26" s="75">
        <v>0</v>
      </c>
      <c r="H26" s="73">
        <f>B26+C26+D26+E26+F26+G26</f>
        <v>4878.3999999999996</v>
      </c>
      <c r="K26" s="224">
        <v>3291.7</v>
      </c>
      <c r="L26" s="224">
        <v>1586.7</v>
      </c>
      <c r="M26" s="224">
        <v>0</v>
      </c>
    </row>
    <row r="27" spans="1:13" ht="31.5">
      <c r="A27" s="74" t="s">
        <v>91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3">
        <f t="shared" ref="H27:H32" si="18">B27+C27+D27+E27+F27+G27</f>
        <v>0</v>
      </c>
    </row>
    <row r="28" spans="1:13">
      <c r="A28" s="76" t="s">
        <v>40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3">
        <f t="shared" si="18"/>
        <v>0</v>
      </c>
    </row>
    <row r="29" spans="1:13" ht="47.25">
      <c r="A29" s="76" t="s">
        <v>92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  <c r="H29" s="73">
        <f t="shared" si="18"/>
        <v>0</v>
      </c>
    </row>
    <row r="30" spans="1:13" ht="31.5">
      <c r="A30" s="210" t="s">
        <v>93</v>
      </c>
      <c r="B30" s="260">
        <v>0</v>
      </c>
      <c r="C30" s="260">
        <v>0</v>
      </c>
      <c r="D30" s="260">
        <v>0</v>
      </c>
      <c r="E30" s="260">
        <v>0</v>
      </c>
      <c r="F30" s="260">
        <v>0</v>
      </c>
      <c r="G30" s="260">
        <v>0</v>
      </c>
      <c r="H30" s="204">
        <f t="shared" si="18"/>
        <v>0</v>
      </c>
    </row>
    <row r="31" spans="1:13">
      <c r="A31" s="210" t="s">
        <v>94</v>
      </c>
      <c r="B31" s="260">
        <v>0</v>
      </c>
      <c r="C31" s="260">
        <v>0</v>
      </c>
      <c r="D31" s="260">
        <v>0</v>
      </c>
      <c r="E31" s="260">
        <v>0</v>
      </c>
      <c r="F31" s="260">
        <v>0</v>
      </c>
      <c r="G31" s="260">
        <v>0</v>
      </c>
      <c r="H31" s="204">
        <f t="shared" si="18"/>
        <v>0</v>
      </c>
    </row>
    <row r="32" spans="1:13">
      <c r="A32" s="72" t="s">
        <v>95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3">
        <f t="shared" si="18"/>
        <v>0</v>
      </c>
    </row>
    <row r="33" spans="1:13">
      <c r="A33" s="199" t="s">
        <v>182</v>
      </c>
      <c r="B33" s="200">
        <f>B34+B37+B38+B39+B40+B41</f>
        <v>68353.043999999994</v>
      </c>
      <c r="C33" s="200">
        <f t="shared" ref="C33:G33" si="19">C34+C37+C38+C39+C40+C41</f>
        <v>67789.884000000005</v>
      </c>
      <c r="D33" s="200">
        <f t="shared" si="19"/>
        <v>68835.125</v>
      </c>
      <c r="E33" s="200">
        <f t="shared" si="19"/>
        <v>68835.125</v>
      </c>
      <c r="F33" s="200">
        <f t="shared" si="19"/>
        <v>68835.125</v>
      </c>
      <c r="G33" s="200">
        <f t="shared" si="19"/>
        <v>68835.125</v>
      </c>
      <c r="H33" s="200">
        <f>SUM(B33:G33)</f>
        <v>411483.42800000001</v>
      </c>
      <c r="J33" s="219" t="s">
        <v>551</v>
      </c>
      <c r="K33" s="224">
        <v>68353.043999999994</v>
      </c>
      <c r="L33" s="224">
        <v>67789.884000000005</v>
      </c>
      <c r="M33" s="224">
        <v>68835.125</v>
      </c>
    </row>
    <row r="34" spans="1:13">
      <c r="A34" s="31" t="s">
        <v>89</v>
      </c>
      <c r="B34" s="32">
        <v>68353.043999999994</v>
      </c>
      <c r="C34" s="32">
        <v>67789.884000000005</v>
      </c>
      <c r="D34" s="32">
        <v>68835.125</v>
      </c>
      <c r="E34" s="32">
        <v>68835.125</v>
      </c>
      <c r="F34" s="32">
        <v>68835.125</v>
      </c>
      <c r="G34" s="32">
        <v>68835.125</v>
      </c>
      <c r="H34" s="32">
        <f>SUM(B34:G34)</f>
        <v>411483.42800000001</v>
      </c>
      <c r="K34" s="224">
        <v>62884.800000000003</v>
      </c>
      <c r="L34" s="224">
        <v>58299.3</v>
      </c>
      <c r="M34" s="224">
        <v>55068.1</v>
      </c>
    </row>
    <row r="35" spans="1:13">
      <c r="A35" s="33" t="s">
        <v>90</v>
      </c>
      <c r="B35" s="34">
        <v>62884.800000000003</v>
      </c>
      <c r="C35" s="34">
        <v>58299.3</v>
      </c>
      <c r="D35" s="34">
        <v>55068.1</v>
      </c>
      <c r="E35" s="34">
        <v>55068.1</v>
      </c>
      <c r="F35" s="34">
        <v>55068.1</v>
      </c>
      <c r="G35" s="34">
        <v>55068.1</v>
      </c>
      <c r="H35" s="32">
        <f>SUM(B35:G35)</f>
        <v>341456.5</v>
      </c>
    </row>
    <row r="36" spans="1:13" ht="31.5">
      <c r="A36" s="33" t="s">
        <v>91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2">
        <f t="shared" ref="H36:H41" si="20">B36+C36+D36</f>
        <v>0</v>
      </c>
    </row>
    <row r="37" spans="1:13">
      <c r="A37" s="35" t="s">
        <v>40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2">
        <f t="shared" si="20"/>
        <v>0</v>
      </c>
    </row>
    <row r="38" spans="1:13" ht="47.25">
      <c r="A38" s="35" t="s">
        <v>92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2">
        <f t="shared" si="20"/>
        <v>0</v>
      </c>
    </row>
    <row r="39" spans="1:13" ht="31.5">
      <c r="A39" s="31" t="s">
        <v>93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2">
        <f t="shared" si="20"/>
        <v>0</v>
      </c>
    </row>
    <row r="40" spans="1:13">
      <c r="A40" s="31" t="s">
        <v>94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2">
        <f t="shared" si="20"/>
        <v>0</v>
      </c>
    </row>
    <row r="41" spans="1:13">
      <c r="A41" s="31" t="s">
        <v>95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2">
        <f t="shared" si="20"/>
        <v>0</v>
      </c>
    </row>
    <row r="42" spans="1:13" ht="16.5" customHeight="1">
      <c r="A42" s="199" t="s">
        <v>641</v>
      </c>
      <c r="B42" s="200">
        <f>B43+B46+B47+B48+B49+B50</f>
        <v>34735.544999999998</v>
      </c>
      <c r="C42" s="200">
        <f t="shared" ref="C42:G42" si="21">C43+C46+C47+C48+C49+C50</f>
        <v>35445.118000000002</v>
      </c>
      <c r="D42" s="200">
        <f t="shared" si="21"/>
        <v>36303.375</v>
      </c>
      <c r="E42" s="200">
        <f t="shared" si="21"/>
        <v>36303.375</v>
      </c>
      <c r="F42" s="200">
        <f t="shared" si="21"/>
        <v>36303.375</v>
      </c>
      <c r="G42" s="200">
        <f t="shared" si="21"/>
        <v>36303.375</v>
      </c>
      <c r="H42" s="200">
        <f>SUM(B42:G42)</f>
        <v>215394.163</v>
      </c>
      <c r="J42" s="219" t="s">
        <v>554</v>
      </c>
      <c r="K42" s="224">
        <v>34735.544999999998</v>
      </c>
      <c r="L42" s="224">
        <v>35445.118000000002</v>
      </c>
      <c r="M42" s="224">
        <v>36303.375</v>
      </c>
    </row>
    <row r="43" spans="1:13">
      <c r="A43" s="31" t="s">
        <v>89</v>
      </c>
      <c r="B43" s="201">
        <v>34735.544999999998</v>
      </c>
      <c r="C43" s="201">
        <v>35445.118000000002</v>
      </c>
      <c r="D43" s="201">
        <v>36303.375</v>
      </c>
      <c r="E43" s="201">
        <v>36303.375</v>
      </c>
      <c r="F43" s="201">
        <v>36303.375</v>
      </c>
      <c r="G43" s="201">
        <v>36303.375</v>
      </c>
      <c r="H43" s="32">
        <f>SUM(B43:G43)</f>
        <v>215394.163</v>
      </c>
      <c r="K43" s="224">
        <v>31956.7</v>
      </c>
      <c r="L43" s="224">
        <v>30482.799999999999</v>
      </c>
      <c r="M43" s="224">
        <v>29042.7</v>
      </c>
    </row>
    <row r="44" spans="1:13">
      <c r="A44" s="33" t="s">
        <v>90</v>
      </c>
      <c r="B44" s="201">
        <v>31956.7</v>
      </c>
      <c r="C44" s="201">
        <v>30482.799999999999</v>
      </c>
      <c r="D44" s="201">
        <v>29042.7</v>
      </c>
      <c r="E44" s="201">
        <v>29042.7</v>
      </c>
      <c r="F44" s="201">
        <v>29042.7</v>
      </c>
      <c r="G44" s="201">
        <v>29042.7</v>
      </c>
      <c r="H44" s="32">
        <f>SUM(B44:G44)</f>
        <v>178610.30000000002</v>
      </c>
    </row>
    <row r="45" spans="1:13" ht="31.5">
      <c r="A45" s="33" t="s">
        <v>91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2">
        <f t="shared" ref="H45:H48" si="22">B45+C45+D45</f>
        <v>0</v>
      </c>
    </row>
    <row r="46" spans="1:13">
      <c r="A46" s="35" t="s">
        <v>40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2">
        <f t="shared" si="22"/>
        <v>0</v>
      </c>
    </row>
    <row r="47" spans="1:13" ht="47.25">
      <c r="A47" s="35" t="s">
        <v>92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2">
        <f t="shared" si="22"/>
        <v>0</v>
      </c>
    </row>
    <row r="48" spans="1:13" ht="31.5">
      <c r="A48" s="31" t="s">
        <v>93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2">
        <f t="shared" si="22"/>
        <v>0</v>
      </c>
    </row>
    <row r="49" spans="1:13">
      <c r="A49" s="31" t="s">
        <v>94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</row>
    <row r="50" spans="1:13">
      <c r="A50" s="31" t="s">
        <v>95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</row>
    <row r="51" spans="1:13" ht="31.5">
      <c r="A51" s="199" t="s">
        <v>643</v>
      </c>
      <c r="B51" s="200">
        <f>B52</f>
        <v>48425.652999999998</v>
      </c>
      <c r="C51" s="200">
        <f t="shared" ref="C51:G51" si="23">C52</f>
        <v>49232.21</v>
      </c>
      <c r="D51" s="200">
        <f t="shared" si="23"/>
        <v>50186.75</v>
      </c>
      <c r="E51" s="200">
        <f t="shared" si="23"/>
        <v>50186.75</v>
      </c>
      <c r="F51" s="200">
        <f t="shared" si="23"/>
        <v>50186.75</v>
      </c>
      <c r="G51" s="200">
        <f t="shared" si="23"/>
        <v>50186.75</v>
      </c>
      <c r="H51" s="200">
        <f>SUM(B51:G51)</f>
        <v>298404.86300000001</v>
      </c>
      <c r="J51" s="219" t="s">
        <v>561</v>
      </c>
      <c r="K51" s="224">
        <v>48425.652999999998</v>
      </c>
      <c r="L51" s="224">
        <v>49232.21</v>
      </c>
      <c r="M51" s="224">
        <v>50186.75</v>
      </c>
    </row>
    <row r="52" spans="1:13">
      <c r="A52" s="13" t="s">
        <v>89</v>
      </c>
      <c r="B52" s="36">
        <v>48425.652999999998</v>
      </c>
      <c r="C52" s="36">
        <v>49232.21</v>
      </c>
      <c r="D52" s="36">
        <v>50186.75</v>
      </c>
      <c r="E52" s="36">
        <v>50186.75</v>
      </c>
      <c r="F52" s="36">
        <v>50186.75</v>
      </c>
      <c r="G52" s="36">
        <v>50186.75</v>
      </c>
      <c r="H52" s="24">
        <f t="shared" ref="H52:H59" si="24">SUM(B52:G52)</f>
        <v>298404.86300000001</v>
      </c>
      <c r="K52" s="224">
        <v>44551.6</v>
      </c>
      <c r="L52" s="224">
        <v>42339.7</v>
      </c>
      <c r="M52" s="224">
        <v>40149.4</v>
      </c>
    </row>
    <row r="53" spans="1:13">
      <c r="A53" s="14" t="s">
        <v>90</v>
      </c>
      <c r="B53" s="36">
        <v>44551.6</v>
      </c>
      <c r="C53" s="36">
        <v>42339.7</v>
      </c>
      <c r="D53" s="36">
        <v>40149.4</v>
      </c>
      <c r="E53" s="36">
        <v>40149.4</v>
      </c>
      <c r="F53" s="36">
        <v>40149.4</v>
      </c>
      <c r="G53" s="36">
        <v>40149.4</v>
      </c>
      <c r="H53" s="24">
        <f>SUM(B53:G53)</f>
        <v>247488.89999999997</v>
      </c>
    </row>
    <row r="54" spans="1:13" ht="31.5">
      <c r="A54" s="14" t="s">
        <v>91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24">
        <f t="shared" si="24"/>
        <v>0</v>
      </c>
    </row>
    <row r="55" spans="1:13">
      <c r="A55" s="14" t="s">
        <v>40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24">
        <f t="shared" si="24"/>
        <v>0</v>
      </c>
    </row>
    <row r="56" spans="1:13" ht="47.25">
      <c r="A56" s="14" t="s">
        <v>92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24">
        <f t="shared" si="24"/>
        <v>0</v>
      </c>
    </row>
    <row r="57" spans="1:13" ht="31.5">
      <c r="A57" s="80" t="s">
        <v>93</v>
      </c>
      <c r="B57" s="203">
        <v>0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4">
        <f t="shared" si="24"/>
        <v>0</v>
      </c>
    </row>
    <row r="58" spans="1:13">
      <c r="A58" s="80" t="s">
        <v>94</v>
      </c>
      <c r="B58" s="203">
        <v>0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4">
        <f t="shared" si="24"/>
        <v>0</v>
      </c>
    </row>
    <row r="59" spans="1:13">
      <c r="A59" s="13" t="s">
        <v>95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24">
        <f t="shared" si="24"/>
        <v>0</v>
      </c>
    </row>
    <row r="60" spans="1:13" ht="42.75" customHeight="1">
      <c r="A60" s="199" t="s">
        <v>183</v>
      </c>
      <c r="B60" s="200">
        <f>B61+B64+B65+B66+B67+B68</f>
        <v>598706.92436999991</v>
      </c>
      <c r="C60" s="200">
        <f>C61+C64+C65+C66+C67+C68</f>
        <v>0</v>
      </c>
      <c r="D60" s="200">
        <f>D61+D64+D65+D66+D67+D68</f>
        <v>0</v>
      </c>
      <c r="E60" s="200">
        <f t="shared" ref="E60:G60" si="25">E61+E64+E65+E66+E67+E68</f>
        <v>0</v>
      </c>
      <c r="F60" s="200">
        <f t="shared" si="25"/>
        <v>0</v>
      </c>
      <c r="G60" s="200">
        <f t="shared" si="25"/>
        <v>0</v>
      </c>
      <c r="H60" s="200">
        <f>SUM(B60:G60)</f>
        <v>598706.92436999991</v>
      </c>
      <c r="J60" s="219" t="s">
        <v>773</v>
      </c>
      <c r="K60" s="224">
        <v>1323656.22437</v>
      </c>
      <c r="L60" s="224">
        <v>0</v>
      </c>
      <c r="M60" s="224">
        <v>0</v>
      </c>
    </row>
    <row r="61" spans="1:13">
      <c r="A61" s="207" t="s">
        <v>89</v>
      </c>
      <c r="B61" s="36">
        <f>1323656.22437-724949.3</f>
        <v>598706.92436999991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f>B61+C61+D61</f>
        <v>598706.92436999991</v>
      </c>
      <c r="K61" s="224">
        <v>875287.1</v>
      </c>
      <c r="L61" s="224">
        <v>0</v>
      </c>
      <c r="M61" s="224">
        <v>0</v>
      </c>
    </row>
    <row r="62" spans="1:13">
      <c r="A62" s="208" t="s">
        <v>90</v>
      </c>
      <c r="B62" s="36">
        <f>875287.1-327335.79</f>
        <v>547951.31000000006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f t="shared" ref="H62:H68" si="26">B62+C62+D62</f>
        <v>547951.31000000006</v>
      </c>
    </row>
    <row r="63" spans="1:13" ht="31.5">
      <c r="A63" s="208" t="s">
        <v>91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f t="shared" si="26"/>
        <v>0</v>
      </c>
    </row>
    <row r="64" spans="1:13">
      <c r="A64" s="209" t="s">
        <v>40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f t="shared" si="26"/>
        <v>0</v>
      </c>
    </row>
    <row r="65" spans="1:13" ht="47.25">
      <c r="A65" s="209" t="s">
        <v>92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f t="shared" si="26"/>
        <v>0</v>
      </c>
    </row>
    <row r="66" spans="1:13" ht="31.5">
      <c r="A66" s="210" t="s">
        <v>93</v>
      </c>
      <c r="B66" s="203">
        <v>0</v>
      </c>
      <c r="C66" s="203">
        <v>0</v>
      </c>
      <c r="D66" s="203">
        <v>0</v>
      </c>
      <c r="E66" s="203">
        <v>0</v>
      </c>
      <c r="F66" s="203">
        <v>0</v>
      </c>
      <c r="G66" s="203">
        <v>0</v>
      </c>
      <c r="H66" s="203">
        <f t="shared" si="26"/>
        <v>0</v>
      </c>
    </row>
    <row r="67" spans="1:13">
      <c r="A67" s="207" t="s">
        <v>94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f t="shared" si="26"/>
        <v>0</v>
      </c>
    </row>
    <row r="68" spans="1:13">
      <c r="A68" s="207" t="s">
        <v>95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f t="shared" si="26"/>
        <v>0</v>
      </c>
    </row>
    <row r="69" spans="1:13">
      <c r="A69" s="199" t="s">
        <v>644</v>
      </c>
      <c r="B69" s="200">
        <f>B70+B73+B74+B75+B76+B77</f>
        <v>46128.067999999999</v>
      </c>
      <c r="C69" s="200">
        <f t="shared" ref="C69:H69" si="27">C70+C73+C74+C75+C76+C77</f>
        <v>35067.472999999998</v>
      </c>
      <c r="D69" s="200">
        <f t="shared" si="27"/>
        <v>34371.472999999998</v>
      </c>
      <c r="E69" s="200">
        <f t="shared" si="27"/>
        <v>34371.472999999998</v>
      </c>
      <c r="F69" s="200">
        <f t="shared" si="27"/>
        <v>34371.472999999998</v>
      </c>
      <c r="G69" s="200">
        <f t="shared" si="27"/>
        <v>34371.472999999998</v>
      </c>
      <c r="H69" s="200">
        <f t="shared" si="27"/>
        <v>218681.43299999999</v>
      </c>
      <c r="J69" s="219" t="s">
        <v>565</v>
      </c>
      <c r="K69" s="224">
        <v>188725.068</v>
      </c>
      <c r="L69" s="224">
        <v>176674.473</v>
      </c>
      <c r="M69" s="224">
        <v>175588.473</v>
      </c>
    </row>
    <row r="70" spans="1:13">
      <c r="A70" s="13" t="s">
        <v>89</v>
      </c>
      <c r="B70" s="36">
        <f>188725.068-19626-117700-5271</f>
        <v>46128.067999999999</v>
      </c>
      <c r="C70" s="36">
        <f>176674.473-18441-117895-5271</f>
        <v>35067.472999999998</v>
      </c>
      <c r="D70" s="36">
        <f>175588.473-18441-117505-5271</f>
        <v>34371.472999999998</v>
      </c>
      <c r="E70" s="36">
        <f t="shared" ref="E70:G70" si="28">175588.473-18441-117505-5271</f>
        <v>34371.472999999998</v>
      </c>
      <c r="F70" s="36">
        <f t="shared" si="28"/>
        <v>34371.472999999998</v>
      </c>
      <c r="G70" s="36">
        <f t="shared" si="28"/>
        <v>34371.472999999998</v>
      </c>
      <c r="H70" s="36">
        <f>SUM(B70:G70)</f>
        <v>218681.43299999999</v>
      </c>
      <c r="K70" s="224"/>
      <c r="L70" s="224"/>
      <c r="M70" s="224"/>
    </row>
    <row r="71" spans="1:13">
      <c r="A71" s="14" t="s">
        <v>90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f t="shared" ref="H71:H77" si="29">SUM(B71:G71)</f>
        <v>0</v>
      </c>
    </row>
    <row r="72" spans="1:13" ht="31.5">
      <c r="A72" s="14" t="s">
        <v>91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f t="shared" si="29"/>
        <v>0</v>
      </c>
    </row>
    <row r="73" spans="1:13">
      <c r="A73" s="14" t="s">
        <v>40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f t="shared" si="29"/>
        <v>0</v>
      </c>
    </row>
    <row r="74" spans="1:13" ht="47.25">
      <c r="A74" s="14" t="s">
        <v>92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f t="shared" si="29"/>
        <v>0</v>
      </c>
    </row>
    <row r="75" spans="1:13" ht="31.5">
      <c r="A75" s="80" t="s">
        <v>93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f t="shared" si="29"/>
        <v>0</v>
      </c>
    </row>
    <row r="76" spans="1:13">
      <c r="A76" s="13" t="s">
        <v>94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f t="shared" si="29"/>
        <v>0</v>
      </c>
    </row>
    <row r="77" spans="1:13">
      <c r="A77" s="13" t="s">
        <v>95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f t="shared" si="29"/>
        <v>0</v>
      </c>
    </row>
    <row r="78" spans="1:13" ht="31.5">
      <c r="A78" s="199" t="s">
        <v>779</v>
      </c>
      <c r="B78" s="200">
        <f>B79+B82+B83+B84+B85+B86</f>
        <v>28520.87</v>
      </c>
      <c r="C78" s="200">
        <f t="shared" ref="C78:H78" si="30">C79+C82+C83+C84+C85+C86</f>
        <v>5654.07</v>
      </c>
      <c r="D78" s="200">
        <f t="shared" si="30"/>
        <v>0</v>
      </c>
      <c r="E78" s="200">
        <f t="shared" si="30"/>
        <v>0</v>
      </c>
      <c r="F78" s="200">
        <f t="shared" si="30"/>
        <v>0</v>
      </c>
      <c r="G78" s="200">
        <f t="shared" si="30"/>
        <v>0</v>
      </c>
      <c r="H78" s="200">
        <f t="shared" si="30"/>
        <v>34174.94</v>
      </c>
      <c r="M78" s="218" t="s">
        <v>780</v>
      </c>
    </row>
    <row r="79" spans="1:13">
      <c r="A79" s="13" t="s">
        <v>89</v>
      </c>
      <c r="B79" s="36">
        <v>28520.87</v>
      </c>
      <c r="C79" s="36">
        <v>5654.07</v>
      </c>
      <c r="D79" s="36">
        <v>0</v>
      </c>
      <c r="E79" s="36">
        <v>0</v>
      </c>
      <c r="F79" s="36">
        <v>0</v>
      </c>
      <c r="G79" s="36">
        <v>0</v>
      </c>
      <c r="H79" s="36">
        <f>SUM(B79:G79)</f>
        <v>34174.94</v>
      </c>
    </row>
    <row r="80" spans="1:13">
      <c r="A80" s="14" t="s">
        <v>90</v>
      </c>
      <c r="B80" s="36">
        <v>26239.200000000001</v>
      </c>
      <c r="C80" s="36">
        <v>4862.5</v>
      </c>
      <c r="D80" s="36">
        <v>0</v>
      </c>
      <c r="E80" s="36">
        <v>0</v>
      </c>
      <c r="F80" s="36">
        <v>0</v>
      </c>
      <c r="G80" s="36">
        <v>0</v>
      </c>
      <c r="H80" s="36">
        <f t="shared" ref="H80:H86" si="31">SUM(B80:G80)</f>
        <v>31101.7</v>
      </c>
      <c r="J80" s="261">
        <v>10149553.076479999</v>
      </c>
      <c r="K80" s="261">
        <v>10957052.34348</v>
      </c>
      <c r="L80" s="218">
        <v>0</v>
      </c>
    </row>
    <row r="81" spans="1:12" ht="31.5">
      <c r="A81" s="14" t="s">
        <v>91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f t="shared" si="31"/>
        <v>0</v>
      </c>
      <c r="J81" s="218">
        <v>26239.200000000001</v>
      </c>
      <c r="K81" s="218">
        <v>4862.5</v>
      </c>
      <c r="L81" s="218">
        <v>0</v>
      </c>
    </row>
    <row r="82" spans="1:12">
      <c r="A82" s="14" t="s">
        <v>40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f t="shared" si="31"/>
        <v>0</v>
      </c>
    </row>
    <row r="83" spans="1:12" ht="47.25">
      <c r="A83" s="14" t="s">
        <v>92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f t="shared" si="31"/>
        <v>0</v>
      </c>
    </row>
    <row r="84" spans="1:12" ht="31.5">
      <c r="A84" s="80" t="s">
        <v>93</v>
      </c>
      <c r="B84" s="203">
        <v>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f t="shared" si="31"/>
        <v>0</v>
      </c>
    </row>
    <row r="85" spans="1:12">
      <c r="A85" s="13" t="s">
        <v>94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f t="shared" si="31"/>
        <v>0</v>
      </c>
    </row>
    <row r="86" spans="1:12">
      <c r="A86" s="13" t="s">
        <v>95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f t="shared" si="31"/>
        <v>0</v>
      </c>
    </row>
    <row r="87" spans="1:12">
      <c r="A87" s="199" t="s">
        <v>805</v>
      </c>
      <c r="B87" s="200">
        <f>B88+B91+B92+B93+B94+B95</f>
        <v>0</v>
      </c>
      <c r="C87" s="200">
        <f t="shared" ref="C87:H87" si="32">C88+C91+C92+C93+C94+C95</f>
        <v>169379.07</v>
      </c>
      <c r="D87" s="200">
        <f t="shared" si="32"/>
        <v>0</v>
      </c>
      <c r="E87" s="200">
        <f t="shared" si="32"/>
        <v>0</v>
      </c>
      <c r="F87" s="200">
        <f t="shared" si="32"/>
        <v>0</v>
      </c>
      <c r="G87" s="200">
        <f t="shared" si="32"/>
        <v>0</v>
      </c>
      <c r="H87" s="200">
        <f t="shared" si="32"/>
        <v>169379.07</v>
      </c>
    </row>
    <row r="88" spans="1:12">
      <c r="A88" s="13" t="s">
        <v>89</v>
      </c>
      <c r="B88" s="36">
        <v>0</v>
      </c>
      <c r="C88" s="36">
        <v>169379.07</v>
      </c>
      <c r="D88" s="36">
        <v>0</v>
      </c>
      <c r="E88" s="36">
        <v>0</v>
      </c>
      <c r="F88" s="36">
        <v>0</v>
      </c>
      <c r="G88" s="36">
        <v>0</v>
      </c>
      <c r="H88" s="36">
        <f>SUM(B88:G88)</f>
        <v>169379.07</v>
      </c>
      <c r="J88" s="222">
        <v>0</v>
      </c>
      <c r="K88" s="222">
        <v>169379.07</v>
      </c>
      <c r="L88" s="222">
        <v>0</v>
      </c>
    </row>
    <row r="89" spans="1:12">
      <c r="A89" s="14" t="s">
        <v>90</v>
      </c>
      <c r="B89" s="36">
        <v>0</v>
      </c>
      <c r="C89" s="36">
        <v>145666</v>
      </c>
      <c r="D89" s="36">
        <v>0</v>
      </c>
      <c r="E89" s="36">
        <v>0</v>
      </c>
      <c r="F89" s="36">
        <v>0</v>
      </c>
      <c r="G89" s="36">
        <v>0</v>
      </c>
      <c r="H89" s="36">
        <f t="shared" ref="H89:H118" si="33">SUM(B89:G89)</f>
        <v>145666</v>
      </c>
      <c r="J89" s="222">
        <v>0</v>
      </c>
      <c r="K89" s="222">
        <v>145666</v>
      </c>
      <c r="L89" s="222">
        <v>0</v>
      </c>
    </row>
    <row r="90" spans="1:12" ht="31.5">
      <c r="A90" s="14" t="s">
        <v>91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f t="shared" si="33"/>
        <v>0</v>
      </c>
    </row>
    <row r="91" spans="1:12">
      <c r="A91" s="14" t="s">
        <v>40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f t="shared" si="33"/>
        <v>0</v>
      </c>
    </row>
    <row r="92" spans="1:12" ht="47.25">
      <c r="A92" s="14" t="s">
        <v>92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f t="shared" si="33"/>
        <v>0</v>
      </c>
    </row>
    <row r="93" spans="1:12" ht="31.5">
      <c r="A93" s="80" t="s">
        <v>93</v>
      </c>
      <c r="B93" s="203">
        <v>0</v>
      </c>
      <c r="C93" s="203">
        <v>0</v>
      </c>
      <c r="D93" s="203">
        <v>0</v>
      </c>
      <c r="E93" s="203">
        <v>0</v>
      </c>
      <c r="F93" s="203">
        <v>0</v>
      </c>
      <c r="G93" s="203">
        <v>0</v>
      </c>
      <c r="H93" s="203">
        <f t="shared" si="33"/>
        <v>0</v>
      </c>
    </row>
    <row r="94" spans="1:12">
      <c r="A94" s="13" t="s">
        <v>94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f t="shared" si="33"/>
        <v>0</v>
      </c>
    </row>
    <row r="95" spans="1:12">
      <c r="A95" s="13" t="s">
        <v>95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f t="shared" si="33"/>
        <v>0</v>
      </c>
    </row>
    <row r="96" spans="1:12" ht="31.5">
      <c r="A96" s="211" t="s">
        <v>1431</v>
      </c>
      <c r="B96" s="212">
        <f>B97</f>
        <v>0</v>
      </c>
      <c r="C96" s="212">
        <f t="shared" ref="C96:G96" si="34">C97</f>
        <v>0</v>
      </c>
      <c r="D96" s="212">
        <f t="shared" si="34"/>
        <v>80000</v>
      </c>
      <c r="E96" s="212">
        <f t="shared" si="34"/>
        <v>0</v>
      </c>
      <c r="F96" s="212">
        <f t="shared" si="34"/>
        <v>0</v>
      </c>
      <c r="G96" s="212">
        <f t="shared" si="34"/>
        <v>0</v>
      </c>
      <c r="H96" s="212">
        <f t="shared" si="33"/>
        <v>80000</v>
      </c>
      <c r="J96" s="218" t="s">
        <v>781</v>
      </c>
    </row>
    <row r="97" spans="1:15">
      <c r="A97" s="207" t="s">
        <v>89</v>
      </c>
      <c r="B97" s="36">
        <v>0</v>
      </c>
      <c r="C97" s="36">
        <v>0</v>
      </c>
      <c r="D97" s="36">
        <v>80000</v>
      </c>
      <c r="E97" s="36">
        <v>0</v>
      </c>
      <c r="F97" s="36">
        <v>0</v>
      </c>
      <c r="G97" s="36">
        <v>0</v>
      </c>
      <c r="H97" s="36">
        <f t="shared" si="33"/>
        <v>80000</v>
      </c>
      <c r="J97" s="244"/>
      <c r="K97" s="244"/>
      <c r="L97" s="244"/>
      <c r="M97" s="263"/>
      <c r="N97" s="674"/>
      <c r="O97" s="674"/>
    </row>
    <row r="98" spans="1:15">
      <c r="A98" s="208" t="s">
        <v>90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f t="shared" si="33"/>
        <v>0</v>
      </c>
      <c r="M98" s="263"/>
      <c r="N98" s="674"/>
      <c r="O98" s="674"/>
    </row>
    <row r="99" spans="1:15" ht="31.5">
      <c r="A99" s="208" t="s">
        <v>91</v>
      </c>
      <c r="B99" s="36">
        <v>0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f t="shared" si="33"/>
        <v>0</v>
      </c>
      <c r="M99" s="263"/>
      <c r="N99" s="674"/>
      <c r="O99" s="674"/>
    </row>
    <row r="100" spans="1:15">
      <c r="A100" s="209" t="s">
        <v>40</v>
      </c>
      <c r="B100" s="36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f t="shared" si="33"/>
        <v>0</v>
      </c>
      <c r="M100" s="58"/>
    </row>
    <row r="101" spans="1:15" ht="47.25">
      <c r="A101" s="209" t="s">
        <v>92</v>
      </c>
      <c r="B101" s="36">
        <v>0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f t="shared" si="33"/>
        <v>0</v>
      </c>
    </row>
    <row r="102" spans="1:15" ht="31.5">
      <c r="A102" s="210" t="s">
        <v>93</v>
      </c>
      <c r="B102" s="79"/>
      <c r="C102" s="79"/>
      <c r="D102" s="79"/>
      <c r="E102" s="79"/>
      <c r="F102" s="79"/>
      <c r="G102" s="79"/>
      <c r="H102" s="79">
        <f t="shared" si="33"/>
        <v>0</v>
      </c>
    </row>
    <row r="103" spans="1:15">
      <c r="A103" s="207" t="s">
        <v>94</v>
      </c>
      <c r="B103" s="36">
        <v>0</v>
      </c>
      <c r="C103" s="36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f t="shared" si="33"/>
        <v>0</v>
      </c>
    </row>
    <row r="104" spans="1:15">
      <c r="A104" s="207" t="s">
        <v>95</v>
      </c>
      <c r="B104" s="36">
        <v>0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f t="shared" si="33"/>
        <v>0</v>
      </c>
    </row>
    <row r="105" spans="1:15">
      <c r="A105" s="207" t="s">
        <v>89</v>
      </c>
      <c r="B105" s="36">
        <v>0</v>
      </c>
      <c r="C105" s="36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f t="shared" si="33"/>
        <v>0</v>
      </c>
    </row>
    <row r="106" spans="1:15">
      <c r="A106" s="208" t="s">
        <v>90</v>
      </c>
      <c r="B106" s="36">
        <v>0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f t="shared" si="33"/>
        <v>0</v>
      </c>
    </row>
    <row r="107" spans="1:15" ht="31.5">
      <c r="A107" s="208" t="s">
        <v>91</v>
      </c>
      <c r="B107" s="36">
        <v>0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f t="shared" si="33"/>
        <v>0</v>
      </c>
    </row>
    <row r="108" spans="1:15">
      <c r="A108" s="209" t="s">
        <v>40</v>
      </c>
      <c r="B108" s="36">
        <v>0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f t="shared" si="33"/>
        <v>0</v>
      </c>
    </row>
    <row r="109" spans="1:15" ht="47.25">
      <c r="A109" s="209" t="s">
        <v>92</v>
      </c>
      <c r="B109" s="36">
        <v>0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f t="shared" si="33"/>
        <v>0</v>
      </c>
    </row>
    <row r="110" spans="1:15" ht="31.5">
      <c r="A110" s="211" t="s">
        <v>1432</v>
      </c>
      <c r="B110" s="212">
        <f>B111</f>
        <v>70800</v>
      </c>
      <c r="C110" s="212">
        <f t="shared" ref="C110:G110" si="35">C111</f>
        <v>0</v>
      </c>
      <c r="D110" s="212">
        <f t="shared" si="35"/>
        <v>0</v>
      </c>
      <c r="E110" s="212">
        <f t="shared" si="35"/>
        <v>0</v>
      </c>
      <c r="F110" s="212">
        <f t="shared" si="35"/>
        <v>0</v>
      </c>
      <c r="G110" s="212">
        <f t="shared" si="35"/>
        <v>0</v>
      </c>
      <c r="H110" s="212">
        <f t="shared" si="33"/>
        <v>70800</v>
      </c>
    </row>
    <row r="111" spans="1:15">
      <c r="A111" s="207" t="s">
        <v>89</v>
      </c>
      <c r="B111" s="36">
        <v>70800</v>
      </c>
      <c r="C111" s="36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f t="shared" si="33"/>
        <v>70800</v>
      </c>
      <c r="J111" s="244">
        <v>539772.60351000004</v>
      </c>
      <c r="K111" s="244">
        <v>531738.75627999997</v>
      </c>
      <c r="L111" s="244">
        <v>101994.211</v>
      </c>
      <c r="M111" s="263">
        <v>311398.09701999999</v>
      </c>
      <c r="N111" s="674">
        <v>197091.25628</v>
      </c>
      <c r="O111" s="674">
        <v>43857.510999999999</v>
      </c>
    </row>
    <row r="112" spans="1:15">
      <c r="A112" s="208" t="s">
        <v>90</v>
      </c>
      <c r="B112" s="36">
        <v>0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f t="shared" si="33"/>
        <v>0</v>
      </c>
      <c r="J112" s="244">
        <v>112873.3</v>
      </c>
      <c r="K112" s="244">
        <v>163285.1</v>
      </c>
      <c r="L112" s="244">
        <v>0</v>
      </c>
      <c r="M112" s="263">
        <v>531738.75627999997</v>
      </c>
      <c r="N112" s="674">
        <v>101994.211</v>
      </c>
    </row>
    <row r="113" spans="1:19" ht="31.5">
      <c r="A113" s="208" t="s">
        <v>91</v>
      </c>
      <c r="B113" s="36"/>
      <c r="C113" s="36"/>
      <c r="D113" s="36"/>
      <c r="E113" s="36"/>
      <c r="F113" s="36"/>
      <c r="G113" s="36"/>
      <c r="H113" s="36">
        <f t="shared" si="33"/>
        <v>0</v>
      </c>
    </row>
    <row r="114" spans="1:19">
      <c r="A114" s="209" t="s">
        <v>40</v>
      </c>
      <c r="B114" s="36"/>
      <c r="C114" s="36"/>
      <c r="D114" s="36"/>
      <c r="E114" s="36"/>
      <c r="F114" s="36"/>
      <c r="G114" s="36"/>
      <c r="H114" s="36">
        <f t="shared" si="33"/>
        <v>0</v>
      </c>
    </row>
    <row r="115" spans="1:19" ht="47.25">
      <c r="A115" s="209" t="s">
        <v>92</v>
      </c>
      <c r="B115" s="36"/>
      <c r="C115" s="36"/>
      <c r="D115" s="36"/>
      <c r="E115" s="36"/>
      <c r="F115" s="36"/>
      <c r="G115" s="36"/>
      <c r="H115" s="36">
        <f t="shared" si="33"/>
        <v>0</v>
      </c>
    </row>
    <row r="116" spans="1:19" ht="31.5">
      <c r="A116" s="210" t="s">
        <v>93</v>
      </c>
      <c r="B116" s="79"/>
      <c r="C116" s="79"/>
      <c r="D116" s="79"/>
      <c r="E116" s="79"/>
      <c r="F116" s="79"/>
      <c r="G116" s="79"/>
      <c r="H116" s="79">
        <f t="shared" si="33"/>
        <v>0</v>
      </c>
    </row>
    <row r="117" spans="1:19">
      <c r="A117" s="207" t="s">
        <v>94</v>
      </c>
      <c r="B117" s="36"/>
      <c r="C117" s="36"/>
      <c r="D117" s="36"/>
      <c r="E117" s="36"/>
      <c r="F117" s="36"/>
      <c r="G117" s="36"/>
      <c r="H117" s="36">
        <f t="shared" si="33"/>
        <v>0</v>
      </c>
    </row>
    <row r="118" spans="1:19">
      <c r="A118" s="207" t="s">
        <v>95</v>
      </c>
      <c r="B118" s="36"/>
      <c r="C118" s="36"/>
      <c r="D118" s="36"/>
      <c r="E118" s="36"/>
      <c r="F118" s="36"/>
      <c r="G118" s="36"/>
      <c r="H118" s="36">
        <f t="shared" si="33"/>
        <v>0</v>
      </c>
    </row>
    <row r="119" spans="1:19" ht="31.5">
      <c r="A119" s="21" t="s">
        <v>1433</v>
      </c>
      <c r="B119" s="30">
        <f>B120+B123+B124+B125+B126+B127</f>
        <v>508184.35799999989</v>
      </c>
      <c r="C119" s="30">
        <f>C120+C123+C124+C125+C126+C127</f>
        <v>522777.42299999995</v>
      </c>
      <c r="D119" s="30">
        <f t="shared" ref="D119:G119" si="36">D120+D123+D124+D125+D126+D127</f>
        <v>562995.02300000004</v>
      </c>
      <c r="E119" s="30">
        <f t="shared" si="36"/>
        <v>562995.02300000004</v>
      </c>
      <c r="F119" s="30">
        <f t="shared" si="36"/>
        <v>562995.02300000004</v>
      </c>
      <c r="G119" s="30">
        <f t="shared" si="36"/>
        <v>562995.02300000004</v>
      </c>
      <c r="H119" s="30">
        <f>SUM(B119:G119)</f>
        <v>3282941.8730000001</v>
      </c>
      <c r="N119" s="243">
        <v>50431.722999999998</v>
      </c>
      <c r="O119" s="243">
        <v>431.72300000000001</v>
      </c>
      <c r="P119" s="243">
        <v>431.72300000000001</v>
      </c>
      <c r="Q119" s="243">
        <v>562995.02300000004</v>
      </c>
      <c r="R119" s="243">
        <v>562995.02300000004</v>
      </c>
      <c r="S119" s="243">
        <v>562995.02300000004</v>
      </c>
    </row>
    <row r="120" spans="1:19">
      <c r="A120" s="23" t="s">
        <v>89</v>
      </c>
      <c r="B120" s="618">
        <f>50431.7229999999-3350-16838.865</f>
        <v>30242.857999999902</v>
      </c>
      <c r="C120" s="24">
        <v>431.72300000000001</v>
      </c>
      <c r="D120" s="24">
        <v>431.72300000000001</v>
      </c>
      <c r="E120" s="24">
        <v>431.72300000000001</v>
      </c>
      <c r="F120" s="24">
        <v>431.72300000000001</v>
      </c>
      <c r="G120" s="24">
        <v>431.72300000000001</v>
      </c>
      <c r="H120" s="24">
        <f>SUM(B120:G120)</f>
        <v>32401.472999999911</v>
      </c>
      <c r="J120" s="224">
        <v>50431.722999999998</v>
      </c>
      <c r="K120" s="224">
        <v>431.72300000000001</v>
      </c>
      <c r="L120" s="224">
        <v>431.72300000000001</v>
      </c>
      <c r="N120" s="223">
        <f>B120-N119</f>
        <v>-20188.865000000096</v>
      </c>
      <c r="O120" s="243">
        <f t="shared" ref="O120:P120" si="37">C120-O119</f>
        <v>0</v>
      </c>
      <c r="P120" s="243">
        <f t="shared" si="37"/>
        <v>0</v>
      </c>
      <c r="Q120" s="243">
        <f t="shared" ref="Q120:S120" si="38">Q119-E119</f>
        <v>0</v>
      </c>
      <c r="R120" s="243">
        <f t="shared" si="38"/>
        <v>0</v>
      </c>
      <c r="S120" s="243">
        <f t="shared" si="38"/>
        <v>0</v>
      </c>
    </row>
    <row r="121" spans="1:19">
      <c r="A121" s="28" t="s">
        <v>90</v>
      </c>
      <c r="B121" s="26">
        <v>0</v>
      </c>
      <c r="C121" s="26">
        <v>0</v>
      </c>
      <c r="D121" s="26">
        <v>0</v>
      </c>
      <c r="E121" s="26">
        <v>0</v>
      </c>
      <c r="F121" s="26">
        <v>0</v>
      </c>
      <c r="G121" s="26">
        <v>0</v>
      </c>
      <c r="H121" s="24">
        <f>B121+C121+D121</f>
        <v>0</v>
      </c>
      <c r="J121" s="67"/>
      <c r="K121" s="67"/>
      <c r="L121" s="67"/>
    </row>
    <row r="122" spans="1:19" ht="31.5">
      <c r="A122" s="28" t="s">
        <v>91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4">
        <f t="shared" ref="H122:H127" si="39">B122+C122+D122</f>
        <v>0</v>
      </c>
      <c r="J122" s="67"/>
      <c r="K122" s="67"/>
      <c r="L122" s="67"/>
    </row>
    <row r="123" spans="1:19">
      <c r="A123" s="25" t="s">
        <v>40</v>
      </c>
      <c r="B123" s="26">
        <v>0</v>
      </c>
      <c r="C123" s="26">
        <v>0</v>
      </c>
      <c r="D123" s="26">
        <v>0</v>
      </c>
      <c r="E123" s="26">
        <v>0</v>
      </c>
      <c r="F123" s="26">
        <v>0</v>
      </c>
      <c r="G123" s="26">
        <v>0</v>
      </c>
      <c r="H123" s="24">
        <f t="shared" si="39"/>
        <v>0</v>
      </c>
    </row>
    <row r="124" spans="1:19" ht="47.25">
      <c r="A124" s="25" t="s">
        <v>92</v>
      </c>
      <c r="B124" s="26">
        <v>0</v>
      </c>
      <c r="C124" s="26">
        <v>0</v>
      </c>
      <c r="D124" s="26">
        <v>0</v>
      </c>
      <c r="E124" s="26">
        <v>0</v>
      </c>
      <c r="F124" s="26">
        <v>0</v>
      </c>
      <c r="G124" s="26">
        <v>0</v>
      </c>
      <c r="H124" s="24">
        <f t="shared" si="39"/>
        <v>0</v>
      </c>
    </row>
    <row r="125" spans="1:19" ht="31.5">
      <c r="A125" s="31" t="s">
        <v>93</v>
      </c>
      <c r="B125" s="629">
        <v>477941.5</v>
      </c>
      <c r="C125" s="629">
        <v>522345.69999999995</v>
      </c>
      <c r="D125" s="629">
        <v>562563.30000000005</v>
      </c>
      <c r="E125" s="629">
        <v>562563.30000000005</v>
      </c>
      <c r="F125" s="629">
        <v>562563.30000000005</v>
      </c>
      <c r="G125" s="629">
        <v>562563.30000000005</v>
      </c>
      <c r="H125" s="728">
        <f>SUM(B125:G125)</f>
        <v>3250540.3999999994</v>
      </c>
      <c r="I125" s="58"/>
    </row>
    <row r="126" spans="1:19">
      <c r="A126" s="23" t="s">
        <v>94</v>
      </c>
      <c r="B126" s="26">
        <v>0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  <c r="H126" s="24">
        <f t="shared" si="39"/>
        <v>0</v>
      </c>
    </row>
    <row r="127" spans="1:19">
      <c r="A127" s="23" t="s">
        <v>95</v>
      </c>
      <c r="B127" s="26">
        <v>0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4">
        <f t="shared" si="39"/>
        <v>0</v>
      </c>
    </row>
    <row r="128" spans="1:19" ht="47.25">
      <c r="A128" s="21" t="s">
        <v>1434</v>
      </c>
      <c r="B128" s="30">
        <f>B129+B132+B133+B134+B135+B136</f>
        <v>198.70000000000005</v>
      </c>
      <c r="C128" s="30">
        <f>C129+C132+C133+C134+C135+C136</f>
        <v>198.70000000000005</v>
      </c>
      <c r="D128" s="27">
        <f t="shared" ref="D128:G128" si="40">D129+D132+D133+D134+D135+D136</f>
        <v>198.70000000000005</v>
      </c>
      <c r="E128" s="27">
        <f t="shared" si="40"/>
        <v>198.70000000000005</v>
      </c>
      <c r="F128" s="27">
        <f t="shared" si="40"/>
        <v>198.70000000000005</v>
      </c>
      <c r="G128" s="27">
        <f t="shared" si="40"/>
        <v>198.70000000000005</v>
      </c>
      <c r="H128" s="30">
        <f>SUM(B128:G128)</f>
        <v>1192.2000000000003</v>
      </c>
      <c r="J128" s="222">
        <v>977.697</v>
      </c>
      <c r="K128" s="222">
        <v>675.697</v>
      </c>
      <c r="L128" s="222">
        <v>675.697</v>
      </c>
    </row>
    <row r="129" spans="1:21">
      <c r="A129" s="13" t="s">
        <v>89</v>
      </c>
      <c r="B129" s="22">
        <f>977.7-779</f>
        <v>198.70000000000005</v>
      </c>
      <c r="C129" s="22">
        <f>675.7-477</f>
        <v>198.70000000000005</v>
      </c>
      <c r="D129" s="22">
        <f>675.7-477</f>
        <v>198.70000000000005</v>
      </c>
      <c r="E129" s="22">
        <f>675.7-477</f>
        <v>198.70000000000005</v>
      </c>
      <c r="F129" s="22">
        <f>675.7-477</f>
        <v>198.70000000000005</v>
      </c>
      <c r="G129" s="22">
        <f>675.7-477</f>
        <v>198.70000000000005</v>
      </c>
      <c r="H129" s="22">
        <f>SUM(B129:G129)</f>
        <v>1192.2000000000003</v>
      </c>
      <c r="J129" s="67"/>
      <c r="K129" s="67"/>
      <c r="L129" s="67"/>
    </row>
    <row r="130" spans="1:21">
      <c r="A130" s="14" t="s">
        <v>90</v>
      </c>
      <c r="B130" s="22">
        <v>0</v>
      </c>
      <c r="C130" s="22">
        <v>0</v>
      </c>
      <c r="D130" s="22">
        <v>0</v>
      </c>
      <c r="E130" s="22">
        <v>0</v>
      </c>
      <c r="F130" s="22">
        <v>0</v>
      </c>
      <c r="G130" s="22">
        <v>0</v>
      </c>
      <c r="H130" s="22">
        <f t="shared" ref="H130:H136" si="41">B130+C130+D130</f>
        <v>0</v>
      </c>
      <c r="J130" s="67"/>
      <c r="K130" s="67"/>
      <c r="L130" s="67"/>
      <c r="M130" s="67"/>
    </row>
    <row r="131" spans="1:21" ht="31.5">
      <c r="A131" s="14" t="s">
        <v>91</v>
      </c>
      <c r="B131" s="22">
        <v>0</v>
      </c>
      <c r="C131" s="22">
        <v>0</v>
      </c>
      <c r="D131" s="22">
        <v>0</v>
      </c>
      <c r="E131" s="22">
        <v>0</v>
      </c>
      <c r="F131" s="22">
        <v>0</v>
      </c>
      <c r="G131" s="22">
        <v>0</v>
      </c>
      <c r="H131" s="22">
        <f t="shared" si="41"/>
        <v>0</v>
      </c>
    </row>
    <row r="132" spans="1:21">
      <c r="A132" s="14" t="s">
        <v>40</v>
      </c>
      <c r="B132" s="22">
        <v>0</v>
      </c>
      <c r="C132" s="22">
        <v>0</v>
      </c>
      <c r="D132" s="22">
        <v>0</v>
      </c>
      <c r="E132" s="22">
        <v>0</v>
      </c>
      <c r="F132" s="22">
        <v>0</v>
      </c>
      <c r="G132" s="22">
        <v>0</v>
      </c>
      <c r="H132" s="22">
        <f t="shared" si="41"/>
        <v>0</v>
      </c>
    </row>
    <row r="133" spans="1:21" ht="47.25">
      <c r="A133" s="14" t="s">
        <v>92</v>
      </c>
      <c r="B133" s="22">
        <v>0</v>
      </c>
      <c r="C133" s="22">
        <v>0</v>
      </c>
      <c r="D133" s="22">
        <v>0</v>
      </c>
      <c r="E133" s="22">
        <v>0</v>
      </c>
      <c r="F133" s="22">
        <v>0</v>
      </c>
      <c r="G133" s="22">
        <v>0</v>
      </c>
      <c r="H133" s="22">
        <f t="shared" si="41"/>
        <v>0</v>
      </c>
    </row>
    <row r="134" spans="1:21" ht="31.5">
      <c r="A134" s="70" t="s">
        <v>93</v>
      </c>
      <c r="B134" s="71">
        <v>0</v>
      </c>
      <c r="C134" s="71">
        <v>0</v>
      </c>
      <c r="D134" s="71">
        <v>0</v>
      </c>
      <c r="E134" s="71">
        <v>0</v>
      </c>
      <c r="F134" s="71">
        <v>0</v>
      </c>
      <c r="G134" s="71">
        <v>0</v>
      </c>
      <c r="H134" s="71">
        <f t="shared" si="41"/>
        <v>0</v>
      </c>
    </row>
    <row r="135" spans="1:21">
      <c r="A135" s="13" t="s">
        <v>94</v>
      </c>
      <c r="B135" s="22">
        <v>0</v>
      </c>
      <c r="C135" s="22">
        <v>0</v>
      </c>
      <c r="D135" s="22">
        <v>0</v>
      </c>
      <c r="E135" s="22">
        <v>0</v>
      </c>
      <c r="F135" s="22">
        <v>0</v>
      </c>
      <c r="G135" s="22">
        <v>0</v>
      </c>
      <c r="H135" s="22">
        <f t="shared" si="41"/>
        <v>0</v>
      </c>
    </row>
    <row r="136" spans="1:21">
      <c r="A136" s="13" t="s">
        <v>95</v>
      </c>
      <c r="B136" s="22">
        <v>0</v>
      </c>
      <c r="C136" s="22">
        <v>0</v>
      </c>
      <c r="D136" s="22">
        <v>0</v>
      </c>
      <c r="E136" s="22">
        <v>0</v>
      </c>
      <c r="F136" s="22">
        <v>0</v>
      </c>
      <c r="G136" s="22">
        <v>0</v>
      </c>
      <c r="H136" s="22">
        <f t="shared" si="41"/>
        <v>0</v>
      </c>
    </row>
    <row r="137" spans="1:21" ht="31.5">
      <c r="A137" s="21" t="s">
        <v>1435</v>
      </c>
      <c r="B137" s="30">
        <f>B138+B143</f>
        <v>10669737.932</v>
      </c>
      <c r="C137" s="30">
        <f t="shared" ref="C137:G137" si="42">C138+C143</f>
        <v>11506178.261</v>
      </c>
      <c r="D137" s="30">
        <f t="shared" si="42"/>
        <v>12347869.035</v>
      </c>
      <c r="E137" s="30">
        <f t="shared" si="42"/>
        <v>12347869.035</v>
      </c>
      <c r="F137" s="30">
        <f t="shared" si="42"/>
        <v>12347869.035</v>
      </c>
      <c r="G137" s="30">
        <f t="shared" si="42"/>
        <v>12347869.035</v>
      </c>
      <c r="H137" s="30">
        <f>SUM(B137:G137)</f>
        <v>71567392.332999989</v>
      </c>
      <c r="J137" s="222">
        <v>390732.12300000002</v>
      </c>
      <c r="K137" s="222">
        <v>369950.16100000002</v>
      </c>
      <c r="L137" s="222">
        <v>366953.03499999997</v>
      </c>
      <c r="N137" s="243"/>
      <c r="O137" s="243"/>
      <c r="P137" s="243"/>
      <c r="Q137" s="243"/>
      <c r="R137" s="243"/>
      <c r="S137" s="243"/>
      <c r="T137" s="245"/>
      <c r="U137" s="245"/>
    </row>
    <row r="138" spans="1:21">
      <c r="A138" s="13" t="s">
        <v>89</v>
      </c>
      <c r="B138" s="653">
        <f>406819.363+7509.069</f>
        <v>414328.43200000003</v>
      </c>
      <c r="C138" s="22">
        <v>369950.16100000002</v>
      </c>
      <c r="D138" s="22">
        <v>366953.03499999997</v>
      </c>
      <c r="E138" s="22">
        <v>366953.03499999997</v>
      </c>
      <c r="F138" s="22">
        <v>366953.03499999997</v>
      </c>
      <c r="G138" s="22">
        <v>366953.03499999997</v>
      </c>
      <c r="H138" s="22">
        <f>SUM(B138:G138)</f>
        <v>2252090.733</v>
      </c>
      <c r="I138" s="58"/>
      <c r="J138" s="222">
        <v>76.5</v>
      </c>
      <c r="K138" s="222">
        <v>69.7</v>
      </c>
      <c r="L138" s="222">
        <v>64.7</v>
      </c>
      <c r="N138" s="243"/>
      <c r="O138" s="243"/>
      <c r="P138" s="243"/>
      <c r="Q138" s="243"/>
      <c r="R138" s="243"/>
      <c r="S138" s="243"/>
    </row>
    <row r="139" spans="1:21">
      <c r="A139" s="14" t="s">
        <v>90</v>
      </c>
      <c r="B139" s="22">
        <v>76.5</v>
      </c>
      <c r="C139" s="22">
        <v>69.7</v>
      </c>
      <c r="D139" s="22">
        <v>64.7</v>
      </c>
      <c r="E139" s="22">
        <v>64.7</v>
      </c>
      <c r="F139" s="22">
        <v>64.7</v>
      </c>
      <c r="G139" s="22">
        <v>64.7</v>
      </c>
      <c r="H139" s="22">
        <f>SUM(B139:G139)</f>
        <v>404.99999999999994</v>
      </c>
      <c r="J139" s="67"/>
      <c r="K139" s="67"/>
      <c r="L139" s="67"/>
    </row>
    <row r="140" spans="1:21" ht="31.5">
      <c r="A140" s="14" t="s">
        <v>91</v>
      </c>
      <c r="B140" s="22">
        <v>0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H140" s="22">
        <f t="shared" ref="H140:H141" si="43">B140+C140+D140</f>
        <v>0</v>
      </c>
      <c r="J140" s="67"/>
      <c r="K140" s="67"/>
      <c r="L140" s="67"/>
    </row>
    <row r="141" spans="1:21">
      <c r="A141" s="14" t="s">
        <v>40</v>
      </c>
      <c r="B141" s="22">
        <v>0</v>
      </c>
      <c r="C141" s="22">
        <v>0</v>
      </c>
      <c r="D141" s="22">
        <v>0</v>
      </c>
      <c r="E141" s="22">
        <v>0</v>
      </c>
      <c r="F141" s="22">
        <v>0</v>
      </c>
      <c r="G141" s="22">
        <v>0</v>
      </c>
      <c r="H141" s="22">
        <f t="shared" si="43"/>
        <v>0</v>
      </c>
    </row>
    <row r="142" spans="1:21" ht="47.25">
      <c r="A142" s="14" t="s">
        <v>92</v>
      </c>
      <c r="B142" s="22">
        <v>0</v>
      </c>
      <c r="C142" s="22">
        <v>0</v>
      </c>
      <c r="D142" s="22">
        <v>0</v>
      </c>
      <c r="E142" s="22">
        <v>0</v>
      </c>
      <c r="F142" s="22">
        <v>0</v>
      </c>
      <c r="G142" s="22">
        <v>0</v>
      </c>
      <c r="H142" s="22">
        <f>B142+C142+D142</f>
        <v>0</v>
      </c>
    </row>
    <row r="143" spans="1:21" ht="31.5">
      <c r="A143" s="70" t="s">
        <v>93</v>
      </c>
      <c r="B143" s="628">
        <v>10255409.5</v>
      </c>
      <c r="C143" s="628">
        <v>11136228.1</v>
      </c>
      <c r="D143" s="628">
        <v>11980916</v>
      </c>
      <c r="E143" s="628">
        <v>11980916</v>
      </c>
      <c r="F143" s="628">
        <v>11980916</v>
      </c>
      <c r="G143" s="628">
        <v>11980916</v>
      </c>
      <c r="H143" s="71">
        <f>SUM(B143:G143)</f>
        <v>69315301.599999994</v>
      </c>
    </row>
    <row r="144" spans="1:21">
      <c r="A144" s="13" t="s">
        <v>94</v>
      </c>
      <c r="B144" s="22">
        <v>0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H144" s="22">
        <f t="shared" ref="H144:H145" si="44">B144+C144+D144</f>
        <v>0</v>
      </c>
    </row>
    <row r="145" spans="1:12">
      <c r="A145" s="13" t="s">
        <v>95</v>
      </c>
      <c r="B145" s="22">
        <v>0</v>
      </c>
      <c r="C145" s="22">
        <v>0</v>
      </c>
      <c r="D145" s="22">
        <v>0</v>
      </c>
      <c r="E145" s="22">
        <v>0</v>
      </c>
      <c r="F145" s="22">
        <v>0</v>
      </c>
      <c r="G145" s="22">
        <v>0</v>
      </c>
      <c r="H145" s="22">
        <f t="shared" si="44"/>
        <v>0</v>
      </c>
    </row>
    <row r="146" spans="1:12" ht="47.25">
      <c r="A146" s="29" t="s">
        <v>1436</v>
      </c>
      <c r="B146" s="30">
        <f>B147+B150+B151+B152+B153+B154</f>
        <v>2799045.1034599999</v>
      </c>
      <c r="C146" s="30">
        <f t="shared" ref="C146:G146" si="45">C147+C150+C151+C152+C153+C154</f>
        <v>2341903.7549999999</v>
      </c>
      <c r="D146" s="30">
        <f t="shared" si="45"/>
        <v>2316933.517</v>
      </c>
      <c r="E146" s="30">
        <f t="shared" si="45"/>
        <v>2316933.517</v>
      </c>
      <c r="F146" s="30">
        <f t="shared" si="45"/>
        <v>2316933.517</v>
      </c>
      <c r="G146" s="30">
        <f t="shared" si="45"/>
        <v>2316933.517</v>
      </c>
      <c r="H146" s="30">
        <f>SUM(B146:G146)</f>
        <v>14408682.926460002</v>
      </c>
    </row>
    <row r="147" spans="1:12">
      <c r="A147" s="13" t="s">
        <v>89</v>
      </c>
      <c r="B147" s="22">
        <f>2141461.809+657583.29446</f>
        <v>2799045.1034599999</v>
      </c>
      <c r="C147" s="22">
        <v>2341903.7549999999</v>
      </c>
      <c r="D147" s="22">
        <v>2316933.517</v>
      </c>
      <c r="E147" s="22">
        <v>2316933.517</v>
      </c>
      <c r="F147" s="22">
        <v>2316933.517</v>
      </c>
      <c r="G147" s="22">
        <v>2316933.517</v>
      </c>
      <c r="H147" s="22">
        <f>SUM(B147:G147)</f>
        <v>14408682.926460002</v>
      </c>
      <c r="J147" s="222">
        <v>2141461.8089999999</v>
      </c>
      <c r="K147" s="222">
        <v>2341903.7549999999</v>
      </c>
      <c r="L147" s="222">
        <v>2316933.517</v>
      </c>
    </row>
    <row r="148" spans="1:12">
      <c r="A148" s="14" t="s">
        <v>90</v>
      </c>
      <c r="B148" s="22">
        <v>267878.2</v>
      </c>
      <c r="C148" s="22">
        <v>276505.40000000002</v>
      </c>
      <c r="D148" s="22">
        <v>285354.09999999998</v>
      </c>
      <c r="E148" s="22">
        <v>285354.09999999998</v>
      </c>
      <c r="F148" s="22">
        <v>285354.09999999998</v>
      </c>
      <c r="G148" s="22">
        <v>285354.09999999998</v>
      </c>
      <c r="H148" s="22">
        <f>SUM(B148:G148)</f>
        <v>1685800</v>
      </c>
      <c r="J148" s="223">
        <v>267878.2</v>
      </c>
      <c r="K148" s="223">
        <v>276505.40000000002</v>
      </c>
      <c r="L148" s="223">
        <v>285354.09999999998</v>
      </c>
    </row>
    <row r="149" spans="1:12" ht="31.5">
      <c r="A149" s="14" t="s">
        <v>91</v>
      </c>
      <c r="B149" s="22">
        <v>0</v>
      </c>
      <c r="C149" s="22">
        <v>0</v>
      </c>
      <c r="D149" s="22">
        <v>0</v>
      </c>
      <c r="E149" s="22">
        <v>0</v>
      </c>
      <c r="F149" s="22">
        <v>0</v>
      </c>
      <c r="G149" s="22">
        <v>0</v>
      </c>
      <c r="H149" s="22">
        <f t="shared" ref="H149:H154" si="46">B149+C149+D149</f>
        <v>0</v>
      </c>
      <c r="J149" s="67"/>
      <c r="K149" s="67"/>
      <c r="L149" s="67"/>
    </row>
    <row r="150" spans="1:12">
      <c r="A150" s="14" t="s">
        <v>40</v>
      </c>
      <c r="B150" s="22">
        <v>0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f t="shared" si="46"/>
        <v>0</v>
      </c>
    </row>
    <row r="151" spans="1:12" ht="47.25">
      <c r="A151" s="14" t="s">
        <v>92</v>
      </c>
      <c r="B151" s="22">
        <v>0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f t="shared" si="46"/>
        <v>0</v>
      </c>
    </row>
    <row r="152" spans="1:12" ht="31.5">
      <c r="A152" s="80" t="s">
        <v>93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v>0</v>
      </c>
      <c r="H152" s="79">
        <f>B152+C152+D152</f>
        <v>0</v>
      </c>
    </row>
    <row r="153" spans="1:12">
      <c r="A153" s="13" t="s">
        <v>94</v>
      </c>
      <c r="B153" s="22">
        <v>0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f t="shared" si="46"/>
        <v>0</v>
      </c>
    </row>
    <row r="154" spans="1:12">
      <c r="A154" s="13" t="s">
        <v>95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f t="shared" si="46"/>
        <v>0</v>
      </c>
    </row>
    <row r="155" spans="1:12" ht="86.25" customHeight="1">
      <c r="A155" s="206" t="s">
        <v>1437</v>
      </c>
      <c r="B155" s="213">
        <f>B156+B159+B160+B161+B162+B163</f>
        <v>14956827.671999998</v>
      </c>
      <c r="C155" s="213">
        <f>C156+C159+C160+C161+C162+C163</f>
        <v>15995265.292999998</v>
      </c>
      <c r="D155" s="206">
        <f t="shared" ref="D155:G155" si="47">D156+D161</f>
        <v>16849894.539999999</v>
      </c>
      <c r="E155" s="206">
        <f t="shared" si="47"/>
        <v>16849894.539999999</v>
      </c>
      <c r="F155" s="206">
        <f t="shared" si="47"/>
        <v>16849894.539999999</v>
      </c>
      <c r="G155" s="206">
        <f t="shared" si="47"/>
        <v>16849894.539999999</v>
      </c>
      <c r="H155" s="206">
        <f>SUM(B155:G155)</f>
        <v>98351671.125</v>
      </c>
    </row>
    <row r="156" spans="1:12">
      <c r="A156" s="3" t="s">
        <v>89</v>
      </c>
      <c r="B156" s="36">
        <v>1634602.872</v>
      </c>
      <c r="C156" s="36">
        <v>1624159.7930000001</v>
      </c>
      <c r="D156" s="36">
        <v>1621049.64</v>
      </c>
      <c r="E156" s="36">
        <v>1621049.64</v>
      </c>
      <c r="F156" s="36">
        <v>1621049.64</v>
      </c>
      <c r="G156" s="36">
        <v>1621049.64</v>
      </c>
      <c r="H156" s="22">
        <f>B156+C156+D156+E156+F156+G156</f>
        <v>9742961.2249999996</v>
      </c>
      <c r="J156" s="222">
        <v>1634602.872</v>
      </c>
      <c r="K156" s="222">
        <v>1624159.7930000001</v>
      </c>
      <c r="L156" s="222">
        <v>1621049.64</v>
      </c>
    </row>
    <row r="157" spans="1:12">
      <c r="A157" s="11" t="s">
        <v>90</v>
      </c>
      <c r="B157" s="22">
        <v>21865.4</v>
      </c>
      <c r="C157" s="22">
        <v>19873.900000000001</v>
      </c>
      <c r="D157" s="22">
        <v>18391.2</v>
      </c>
      <c r="E157" s="22">
        <v>18391.2</v>
      </c>
      <c r="F157" s="22">
        <v>18391.2</v>
      </c>
      <c r="G157" s="22">
        <v>18391.2</v>
      </c>
      <c r="H157" s="22">
        <f t="shared" ref="H157:H163" si="48">B157+C157+D157+E157+F157+G157</f>
        <v>115304.09999999999</v>
      </c>
      <c r="J157" s="222">
        <v>21865.4</v>
      </c>
      <c r="K157" s="222">
        <v>19873.900000000001</v>
      </c>
      <c r="L157" s="222">
        <v>18391.2</v>
      </c>
    </row>
    <row r="158" spans="1:12" ht="31.5">
      <c r="A158" s="11" t="s">
        <v>91</v>
      </c>
      <c r="B158" s="205">
        <v>0</v>
      </c>
      <c r="C158" s="205">
        <v>0</v>
      </c>
      <c r="D158" s="205">
        <v>0</v>
      </c>
      <c r="E158" s="205">
        <v>0</v>
      </c>
      <c r="F158" s="205">
        <v>0</v>
      </c>
      <c r="G158" s="205">
        <v>0</v>
      </c>
      <c r="H158" s="22">
        <f t="shared" si="48"/>
        <v>0</v>
      </c>
    </row>
    <row r="159" spans="1:12">
      <c r="A159" s="11" t="s">
        <v>40</v>
      </c>
      <c r="B159" s="205">
        <v>0</v>
      </c>
      <c r="C159" s="205">
        <v>0</v>
      </c>
      <c r="D159" s="205">
        <v>0</v>
      </c>
      <c r="E159" s="205">
        <v>0</v>
      </c>
      <c r="F159" s="205">
        <v>0</v>
      </c>
      <c r="G159" s="205">
        <v>0</v>
      </c>
      <c r="H159" s="22">
        <f t="shared" si="48"/>
        <v>0</v>
      </c>
    </row>
    <row r="160" spans="1:12" ht="47.25">
      <c r="A160" s="11" t="s">
        <v>92</v>
      </c>
      <c r="B160" s="205">
        <v>0</v>
      </c>
      <c r="C160" s="205">
        <v>0</v>
      </c>
      <c r="D160" s="205">
        <v>0</v>
      </c>
      <c r="E160" s="205">
        <v>0</v>
      </c>
      <c r="F160" s="205">
        <v>0</v>
      </c>
      <c r="G160" s="205">
        <v>0</v>
      </c>
      <c r="H160" s="22">
        <f t="shared" si="48"/>
        <v>0</v>
      </c>
    </row>
    <row r="161" spans="1:12" ht="31.5">
      <c r="A161" s="202" t="s">
        <v>93</v>
      </c>
      <c r="B161" s="628">
        <v>13322224.799999999</v>
      </c>
      <c r="C161" s="628">
        <v>14371105.499999998</v>
      </c>
      <c r="D161" s="628">
        <v>15228844.899999999</v>
      </c>
      <c r="E161" s="628">
        <v>15228844.899999999</v>
      </c>
      <c r="F161" s="628">
        <v>15228844.899999999</v>
      </c>
      <c r="G161" s="628">
        <v>15228844.899999999</v>
      </c>
      <c r="H161" s="729">
        <f>SUM(B161:G161)</f>
        <v>88608709.900000006</v>
      </c>
    </row>
    <row r="162" spans="1:12">
      <c r="A162" s="3" t="s">
        <v>94</v>
      </c>
      <c r="B162" s="205">
        <v>0</v>
      </c>
      <c r="C162" s="205">
        <v>0</v>
      </c>
      <c r="D162" s="205">
        <v>0</v>
      </c>
      <c r="E162" s="205">
        <v>0</v>
      </c>
      <c r="F162" s="205">
        <v>0</v>
      </c>
      <c r="G162" s="205">
        <v>0</v>
      </c>
      <c r="H162" s="22">
        <f t="shared" si="48"/>
        <v>0</v>
      </c>
    </row>
    <row r="163" spans="1:12">
      <c r="A163" s="3" t="s">
        <v>95</v>
      </c>
      <c r="B163" s="205">
        <v>0</v>
      </c>
      <c r="C163" s="205">
        <v>0</v>
      </c>
      <c r="D163" s="205">
        <v>0</v>
      </c>
      <c r="E163" s="205">
        <v>0</v>
      </c>
      <c r="F163" s="205">
        <v>0</v>
      </c>
      <c r="G163" s="205">
        <v>0</v>
      </c>
      <c r="H163" s="22">
        <f t="shared" si="48"/>
        <v>0</v>
      </c>
    </row>
    <row r="164" spans="1:12" ht="48.75" customHeight="1">
      <c r="A164" s="29" t="s">
        <v>1438</v>
      </c>
      <c r="B164" s="30">
        <f>B165+B168+B169+B170+B171+B172</f>
        <v>2348509.9050000003</v>
      </c>
      <c r="C164" s="30">
        <f t="shared" ref="C164" si="49">C165+C168+C169+C170+C171+C172</f>
        <v>2464318.0268600001</v>
      </c>
      <c r="D164" s="27">
        <f>D165+D170</f>
        <v>2571267.1806399999</v>
      </c>
      <c r="E164" s="27">
        <f>E165+E170</f>
        <v>2571267.1806399999</v>
      </c>
      <c r="F164" s="27">
        <f>F165+F170</f>
        <v>2571267.1806399999</v>
      </c>
      <c r="G164" s="27">
        <f>G165+G170</f>
        <v>2571267.1806399999</v>
      </c>
      <c r="H164" s="30">
        <f>SUM(B164:G164)</f>
        <v>15097896.65442</v>
      </c>
    </row>
    <row r="165" spans="1:12">
      <c r="A165" s="13" t="s">
        <v>89</v>
      </c>
      <c r="B165" s="621">
        <f>691717.21202+29694.19298</f>
        <v>721411.40500000003</v>
      </c>
      <c r="C165" s="36">
        <v>696734.72686000005</v>
      </c>
      <c r="D165" s="36">
        <v>691712.68064000004</v>
      </c>
      <c r="E165" s="36">
        <v>691712.68064000004</v>
      </c>
      <c r="F165" s="36">
        <v>691712.68064000004</v>
      </c>
      <c r="G165" s="36">
        <v>691712.68064000004</v>
      </c>
      <c r="H165" s="36">
        <f>SUM(B165:G165)</f>
        <v>4184996.8544199998</v>
      </c>
      <c r="J165" s="222">
        <v>691717.21201999998</v>
      </c>
      <c r="K165" s="222">
        <v>696734.72686000005</v>
      </c>
      <c r="L165" s="222">
        <v>691712.68064000004</v>
      </c>
    </row>
    <row r="166" spans="1:12">
      <c r="A166" s="14" t="s">
        <v>90</v>
      </c>
      <c r="B166" s="36">
        <v>92774.1</v>
      </c>
      <c r="C166" s="36">
        <v>87977</v>
      </c>
      <c r="D166" s="36">
        <v>82867.7</v>
      </c>
      <c r="E166" s="36">
        <v>82867.7</v>
      </c>
      <c r="F166" s="36">
        <v>82867.7</v>
      </c>
      <c r="G166" s="36">
        <v>82867.7</v>
      </c>
      <c r="H166" s="36">
        <f t="shared" ref="H166:H172" si="50">SUM(B166:G166)</f>
        <v>512221.9</v>
      </c>
      <c r="J166" s="222">
        <v>92774.1</v>
      </c>
      <c r="K166" s="222">
        <v>87977</v>
      </c>
      <c r="L166" s="222">
        <v>82867.7</v>
      </c>
    </row>
    <row r="167" spans="1:12" ht="31.5">
      <c r="A167" s="14" t="s">
        <v>91</v>
      </c>
      <c r="B167" s="36">
        <v>0</v>
      </c>
      <c r="C167" s="36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f t="shared" si="50"/>
        <v>0</v>
      </c>
    </row>
    <row r="168" spans="1:12">
      <c r="A168" s="14" t="s">
        <v>40</v>
      </c>
      <c r="B168" s="36">
        <v>0</v>
      </c>
      <c r="C168" s="36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f t="shared" si="50"/>
        <v>0</v>
      </c>
    </row>
    <row r="169" spans="1:12" ht="47.25">
      <c r="A169" s="14" t="s">
        <v>92</v>
      </c>
      <c r="B169" s="36">
        <v>0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f t="shared" si="50"/>
        <v>0</v>
      </c>
    </row>
    <row r="170" spans="1:12" ht="31.5">
      <c r="A170" s="80" t="s">
        <v>93</v>
      </c>
      <c r="B170" s="631">
        <v>1627098.5</v>
      </c>
      <c r="C170" s="631">
        <v>1767583.3</v>
      </c>
      <c r="D170" s="631">
        <v>1879554.5</v>
      </c>
      <c r="E170" s="631">
        <v>1879554.5</v>
      </c>
      <c r="F170" s="631">
        <v>1879554.5</v>
      </c>
      <c r="G170" s="631">
        <v>1879554.5</v>
      </c>
      <c r="H170" s="727">
        <f>SUM(B170:G170)</f>
        <v>10912899.800000001</v>
      </c>
    </row>
    <row r="171" spans="1:12">
      <c r="A171" s="13" t="s">
        <v>94</v>
      </c>
      <c r="B171" s="36">
        <v>0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f t="shared" si="50"/>
        <v>0</v>
      </c>
    </row>
    <row r="172" spans="1:12">
      <c r="A172" s="13" t="s">
        <v>95</v>
      </c>
      <c r="B172" s="36">
        <v>0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f t="shared" si="50"/>
        <v>0</v>
      </c>
    </row>
    <row r="173" spans="1:12" ht="54.75" customHeight="1">
      <c r="A173" s="29" t="s">
        <v>1439</v>
      </c>
      <c r="B173" s="30">
        <f>B174+B177+B178+B179+B180+B181</f>
        <v>1996557.889</v>
      </c>
      <c r="C173" s="30">
        <f t="shared" ref="C173" si="51">C174+C177+C178+C179+C180+C181</f>
        <v>2086065.9889999998</v>
      </c>
      <c r="D173" s="27">
        <f>D174+D177+D178+D179+D180+D181</f>
        <v>2216645.389</v>
      </c>
      <c r="E173" s="27">
        <f t="shared" ref="E173:G173" si="52">E174+E177+E178+E179+E180+E181</f>
        <v>2216645.389</v>
      </c>
      <c r="F173" s="27">
        <f t="shared" si="52"/>
        <v>2216645.389</v>
      </c>
      <c r="G173" s="27">
        <f t="shared" si="52"/>
        <v>2216645.389</v>
      </c>
      <c r="H173" s="30">
        <f>SUM(B173:G173)</f>
        <v>12949205.434</v>
      </c>
    </row>
    <row r="174" spans="1:12">
      <c r="A174" s="3" t="s">
        <v>89</v>
      </c>
      <c r="B174" s="36">
        <v>337333.08899999998</v>
      </c>
      <c r="C174" s="36">
        <v>337333.08899999998</v>
      </c>
      <c r="D174" s="36">
        <v>337333.08899999998</v>
      </c>
      <c r="E174" s="36">
        <v>337333.08899999998</v>
      </c>
      <c r="F174" s="36">
        <v>337333.08899999998</v>
      </c>
      <c r="G174" s="36">
        <v>337333.08899999998</v>
      </c>
      <c r="H174" s="36">
        <f>SUM(B174:G174)</f>
        <v>2023998.5339999998</v>
      </c>
      <c r="J174" s="222">
        <v>337333.08899999998</v>
      </c>
      <c r="K174" s="222">
        <v>337333.08899999998</v>
      </c>
      <c r="L174" s="222">
        <v>337333.08899999998</v>
      </c>
    </row>
    <row r="175" spans="1:12">
      <c r="A175" s="11" t="s">
        <v>90</v>
      </c>
      <c r="B175" s="36">
        <v>0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f>B175+C175+D175</f>
        <v>0</v>
      </c>
      <c r="J175" s="222"/>
      <c r="K175" s="222"/>
      <c r="L175" s="222"/>
    </row>
    <row r="176" spans="1:12" ht="31.5">
      <c r="A176" s="11" t="s">
        <v>91</v>
      </c>
      <c r="B176" s="36">
        <v>0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f t="shared" ref="H176:H181" si="53">B176+C176+D176</f>
        <v>0</v>
      </c>
    </row>
    <row r="177" spans="1:15">
      <c r="A177" s="11" t="s">
        <v>40</v>
      </c>
      <c r="B177" s="36">
        <v>0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f t="shared" si="53"/>
        <v>0</v>
      </c>
    </row>
    <row r="178" spans="1:15" ht="47.25">
      <c r="A178" s="11" t="s">
        <v>92</v>
      </c>
      <c r="B178" s="36">
        <v>0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f t="shared" si="53"/>
        <v>0</v>
      </c>
    </row>
    <row r="179" spans="1:15" ht="31.5">
      <c r="A179" s="202" t="s">
        <v>93</v>
      </c>
      <c r="B179" s="631">
        <v>1659224.8</v>
      </c>
      <c r="C179" s="631">
        <v>1748732.9</v>
      </c>
      <c r="D179" s="631">
        <v>1879312.3</v>
      </c>
      <c r="E179" s="631">
        <v>1879312.3</v>
      </c>
      <c r="F179" s="631">
        <v>1879312.3</v>
      </c>
      <c r="G179" s="631">
        <v>1879312.3</v>
      </c>
      <c r="H179" s="727">
        <f>SUM(B179:G179)</f>
        <v>10925206.9</v>
      </c>
    </row>
    <row r="180" spans="1:15">
      <c r="A180" s="3" t="s">
        <v>94</v>
      </c>
      <c r="B180" s="36">
        <v>0</v>
      </c>
      <c r="C180" s="36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f t="shared" si="53"/>
        <v>0</v>
      </c>
    </row>
    <row r="181" spans="1:15">
      <c r="A181" s="3" t="s">
        <v>95</v>
      </c>
      <c r="B181" s="36">
        <v>0</v>
      </c>
      <c r="C181" s="36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f t="shared" si="53"/>
        <v>0</v>
      </c>
    </row>
    <row r="182" spans="1:15" ht="42" customHeight="1">
      <c r="A182" s="29" t="s">
        <v>1440</v>
      </c>
      <c r="B182" s="30">
        <f>B183+B186+B187+B188+B189+B190</f>
        <v>340378.68375000003</v>
      </c>
      <c r="C182" s="30">
        <f t="shared" ref="C182" si="54">C183+C186+C187+C188+C189+C190</f>
        <v>340650.63075000001</v>
      </c>
      <c r="D182" s="27">
        <f>D183+D186+D187+D188+D189+D190</f>
        <v>340650.63075000001</v>
      </c>
      <c r="E182" s="27">
        <f t="shared" ref="E182:G182" si="55">E183+E186+E187+E188+E189+E190</f>
        <v>340650.63075000001</v>
      </c>
      <c r="F182" s="27">
        <f t="shared" si="55"/>
        <v>340650.63075000001</v>
      </c>
      <c r="G182" s="27">
        <f t="shared" si="55"/>
        <v>340650.63075000001</v>
      </c>
      <c r="H182" s="27">
        <f>SUM(B182:G182)</f>
        <v>2043631.8375000001</v>
      </c>
    </row>
    <row r="183" spans="1:15">
      <c r="A183" s="3" t="s">
        <v>89</v>
      </c>
      <c r="B183" s="36">
        <v>340378.68375000003</v>
      </c>
      <c r="C183" s="36">
        <v>340650.63075000001</v>
      </c>
      <c r="D183" s="36">
        <v>340650.63075000001</v>
      </c>
      <c r="E183" s="36">
        <v>340650.63075000001</v>
      </c>
      <c r="F183" s="36">
        <v>340650.63075000001</v>
      </c>
      <c r="G183" s="36">
        <v>340650.63075000001</v>
      </c>
      <c r="H183" s="36">
        <f>SUM(B183:G183)</f>
        <v>2043631.8375000001</v>
      </c>
      <c r="J183" s="222">
        <v>340378.68375000003</v>
      </c>
      <c r="K183" s="222">
        <v>340650.63075000001</v>
      </c>
      <c r="L183" s="222">
        <v>340650.63075000001</v>
      </c>
      <c r="N183" s="223"/>
      <c r="O183" s="223"/>
    </row>
    <row r="184" spans="1:15">
      <c r="A184" s="11" t="s">
        <v>90</v>
      </c>
      <c r="B184" s="36">
        <v>0</v>
      </c>
      <c r="C184" s="36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f t="shared" ref="H184:H190" si="56">B184+C184+D184</f>
        <v>0</v>
      </c>
    </row>
    <row r="185" spans="1:15" ht="31.5">
      <c r="A185" s="11" t="s">
        <v>91</v>
      </c>
      <c r="B185" s="36">
        <v>0</v>
      </c>
      <c r="C185" s="36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f t="shared" si="56"/>
        <v>0</v>
      </c>
    </row>
    <row r="186" spans="1:15">
      <c r="A186" s="11" t="s">
        <v>40</v>
      </c>
      <c r="B186" s="36">
        <v>0</v>
      </c>
      <c r="C186" s="36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f t="shared" si="56"/>
        <v>0</v>
      </c>
    </row>
    <row r="187" spans="1:15" ht="47.25">
      <c r="A187" s="11" t="s">
        <v>92</v>
      </c>
      <c r="B187" s="36">
        <v>0</v>
      </c>
      <c r="C187" s="36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f t="shared" si="56"/>
        <v>0</v>
      </c>
    </row>
    <row r="188" spans="1:15" ht="31.5">
      <c r="A188" s="202" t="s">
        <v>93</v>
      </c>
      <c r="B188" s="203">
        <v>0</v>
      </c>
      <c r="C188" s="203">
        <v>0</v>
      </c>
      <c r="D188" s="203">
        <v>0</v>
      </c>
      <c r="E188" s="203">
        <v>0</v>
      </c>
      <c r="F188" s="203">
        <v>0</v>
      </c>
      <c r="G188" s="203">
        <v>0</v>
      </c>
      <c r="H188" s="203">
        <f t="shared" si="56"/>
        <v>0</v>
      </c>
    </row>
    <row r="189" spans="1:15">
      <c r="A189" s="3" t="s">
        <v>94</v>
      </c>
      <c r="B189" s="36">
        <v>0</v>
      </c>
      <c r="C189" s="36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f t="shared" si="56"/>
        <v>0</v>
      </c>
    </row>
    <row r="190" spans="1:15">
      <c r="A190" s="3" t="s">
        <v>95</v>
      </c>
      <c r="B190" s="36">
        <v>0</v>
      </c>
      <c r="C190" s="36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f t="shared" si="56"/>
        <v>0</v>
      </c>
    </row>
    <row r="191" spans="1:15" ht="31.5">
      <c r="A191" s="29" t="s">
        <v>1441</v>
      </c>
      <c r="B191" s="30">
        <f>B192+B195+B196+B197+B198+B199</f>
        <v>191285.97899999999</v>
      </c>
      <c r="C191" s="30">
        <f t="shared" ref="C191" si="57">C192+C195+C196+C197+C198+C199</f>
        <v>191285.97899999999</v>
      </c>
      <c r="D191" s="27">
        <f>D192+D195+D196+D197+D198+D199</f>
        <v>191285.97899999999</v>
      </c>
      <c r="E191" s="27">
        <f t="shared" ref="E191:G191" si="58">E192+E195+E196+E197+E198+E199</f>
        <v>191285.97899999999</v>
      </c>
      <c r="F191" s="27">
        <f t="shared" si="58"/>
        <v>191285.97899999999</v>
      </c>
      <c r="G191" s="27">
        <f t="shared" si="58"/>
        <v>191285.97899999999</v>
      </c>
      <c r="H191" s="27">
        <f>SUM(B191:G191)</f>
        <v>1147715.8740000001</v>
      </c>
    </row>
    <row r="192" spans="1:15">
      <c r="A192" s="3" t="s">
        <v>89</v>
      </c>
      <c r="B192" s="36">
        <v>191285.97899999999</v>
      </c>
      <c r="C192" s="36">
        <v>191285.97899999999</v>
      </c>
      <c r="D192" s="36">
        <v>191285.97899999999</v>
      </c>
      <c r="E192" s="36">
        <v>191285.97899999999</v>
      </c>
      <c r="F192" s="36">
        <v>191285.97899999999</v>
      </c>
      <c r="G192" s="36">
        <v>191285.97899999999</v>
      </c>
      <c r="H192" s="36">
        <f>SUM(B192:G192)</f>
        <v>1147715.8740000001</v>
      </c>
      <c r="J192" s="222">
        <v>191285.97899999999</v>
      </c>
      <c r="K192" s="222">
        <v>191285.97899999999</v>
      </c>
      <c r="L192" s="222">
        <v>191285.97899999999</v>
      </c>
    </row>
    <row r="193" spans="1:12">
      <c r="A193" s="11" t="s">
        <v>90</v>
      </c>
      <c r="B193" s="36">
        <v>0</v>
      </c>
      <c r="C193" s="36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f t="shared" ref="H193:H199" si="59">B193+C193+D193</f>
        <v>0</v>
      </c>
    </row>
    <row r="194" spans="1:12" ht="31.5">
      <c r="A194" s="11" t="s">
        <v>91</v>
      </c>
      <c r="B194" s="36">
        <v>0</v>
      </c>
      <c r="C194" s="36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f t="shared" si="59"/>
        <v>0</v>
      </c>
    </row>
    <row r="195" spans="1:12">
      <c r="A195" s="11" t="s">
        <v>40</v>
      </c>
      <c r="B195" s="36">
        <v>0</v>
      </c>
      <c r="C195" s="36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f t="shared" si="59"/>
        <v>0</v>
      </c>
    </row>
    <row r="196" spans="1:12" ht="47.25">
      <c r="A196" s="11" t="s">
        <v>92</v>
      </c>
      <c r="B196" s="36">
        <v>0</v>
      </c>
      <c r="C196" s="36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f t="shared" si="59"/>
        <v>0</v>
      </c>
    </row>
    <row r="197" spans="1:12" ht="31.5">
      <c r="A197" s="3" t="s">
        <v>93</v>
      </c>
      <c r="B197" s="36">
        <v>0</v>
      </c>
      <c r="C197" s="36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f t="shared" si="59"/>
        <v>0</v>
      </c>
    </row>
    <row r="198" spans="1:12">
      <c r="A198" s="3" t="s">
        <v>94</v>
      </c>
      <c r="B198" s="36">
        <v>0</v>
      </c>
      <c r="C198" s="36">
        <v>0</v>
      </c>
      <c r="D198" s="36">
        <v>0</v>
      </c>
      <c r="E198" s="36">
        <v>0</v>
      </c>
      <c r="F198" s="36">
        <v>0</v>
      </c>
      <c r="G198" s="36">
        <v>0</v>
      </c>
      <c r="H198" s="36">
        <f t="shared" si="59"/>
        <v>0</v>
      </c>
    </row>
    <row r="199" spans="1:12">
      <c r="A199" s="3" t="s">
        <v>95</v>
      </c>
      <c r="B199" s="36">
        <v>0</v>
      </c>
      <c r="C199" s="36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f t="shared" si="59"/>
        <v>0</v>
      </c>
    </row>
    <row r="200" spans="1:12" ht="91.5" customHeight="1">
      <c r="A200" s="29" t="s">
        <v>1442</v>
      </c>
      <c r="B200" s="30">
        <f>B201+B204+B205+B206+B207+B208</f>
        <v>19979.7</v>
      </c>
      <c r="C200" s="30">
        <f t="shared" ref="C200" si="60">C201+C204+C205+C206+C207+C208</f>
        <v>19979.7</v>
      </c>
      <c r="D200" s="27">
        <f t="shared" ref="D200:F200" si="61">D201+D206</f>
        <v>19979.7</v>
      </c>
      <c r="E200" s="27">
        <f t="shared" si="61"/>
        <v>19979.7</v>
      </c>
      <c r="F200" s="27">
        <f t="shared" si="61"/>
        <v>19979.7</v>
      </c>
      <c r="G200" s="27">
        <f>G201+G206</f>
        <v>19979.7</v>
      </c>
      <c r="H200" s="27">
        <f>SUM(B200:G200)</f>
        <v>119878.2</v>
      </c>
    </row>
    <row r="201" spans="1:12">
      <c r="A201" s="3" t="s">
        <v>89</v>
      </c>
      <c r="B201" s="22">
        <v>19979.7</v>
      </c>
      <c r="C201" s="22">
        <v>19979.7</v>
      </c>
      <c r="D201" s="22">
        <v>19979.7</v>
      </c>
      <c r="E201" s="22">
        <v>19979.7</v>
      </c>
      <c r="F201" s="22">
        <v>19979.7</v>
      </c>
      <c r="G201" s="22">
        <v>19979.7</v>
      </c>
      <c r="H201" s="22">
        <f>SUM(B201:G201)</f>
        <v>119878.2</v>
      </c>
      <c r="J201" s="222">
        <v>19979.7</v>
      </c>
      <c r="K201" s="222">
        <v>19979.7</v>
      </c>
      <c r="L201" s="222">
        <v>19979.7</v>
      </c>
    </row>
    <row r="202" spans="1:12">
      <c r="A202" s="11" t="s">
        <v>90</v>
      </c>
      <c r="B202" s="22"/>
      <c r="C202" s="22"/>
      <c r="D202" s="22"/>
      <c r="E202" s="22"/>
      <c r="F202" s="22"/>
      <c r="G202" s="22"/>
      <c r="H202" s="22"/>
      <c r="J202" s="67"/>
    </row>
    <row r="203" spans="1:12" ht="31.5">
      <c r="A203" s="11" t="s">
        <v>91</v>
      </c>
      <c r="B203" s="22"/>
      <c r="C203" s="22"/>
      <c r="D203" s="22"/>
      <c r="E203" s="22"/>
      <c r="F203" s="22"/>
      <c r="G203" s="22"/>
      <c r="H203" s="22"/>
    </row>
    <row r="204" spans="1:12">
      <c r="A204" s="11" t="s">
        <v>40</v>
      </c>
      <c r="B204" s="22"/>
      <c r="C204" s="22"/>
      <c r="D204" s="22"/>
      <c r="E204" s="22"/>
      <c r="F204" s="22"/>
      <c r="G204" s="22"/>
      <c r="H204" s="22"/>
    </row>
    <row r="205" spans="1:12" ht="47.25">
      <c r="A205" s="11" t="s">
        <v>92</v>
      </c>
      <c r="B205" s="22"/>
      <c r="C205" s="22"/>
      <c r="D205" s="22"/>
      <c r="E205" s="22"/>
      <c r="F205" s="22"/>
      <c r="G205" s="22"/>
      <c r="H205" s="22"/>
    </row>
    <row r="206" spans="1:12" ht="31.5">
      <c r="A206" s="202" t="s">
        <v>93</v>
      </c>
      <c r="B206" s="79"/>
      <c r="C206" s="79"/>
      <c r="D206" s="79"/>
      <c r="E206" s="79"/>
      <c r="F206" s="79"/>
      <c r="G206" s="79"/>
      <c r="H206" s="79"/>
    </row>
    <row r="207" spans="1:12">
      <c r="A207" s="3" t="s">
        <v>94</v>
      </c>
      <c r="B207" s="22"/>
      <c r="C207" s="22"/>
      <c r="D207" s="22"/>
      <c r="E207" s="22"/>
      <c r="F207" s="22"/>
      <c r="G207" s="22"/>
      <c r="H207" s="22"/>
    </row>
    <row r="208" spans="1:12">
      <c r="A208" s="3" t="s">
        <v>95</v>
      </c>
      <c r="B208" s="22"/>
      <c r="C208" s="22"/>
      <c r="D208" s="22"/>
      <c r="E208" s="22"/>
      <c r="F208" s="22"/>
      <c r="G208" s="22"/>
      <c r="H208" s="22"/>
    </row>
    <row r="209" spans="1:12" ht="47.25" customHeight="1">
      <c r="A209" s="29" t="s">
        <v>1443</v>
      </c>
      <c r="B209" s="30">
        <f>B210+B213+B214+B215+B216+B217</f>
        <v>119689.575</v>
      </c>
      <c r="C209" s="30">
        <f t="shared" ref="C209" si="62">C210+C213+C214+C215+C216+C217</f>
        <v>123622.679</v>
      </c>
      <c r="D209" s="27">
        <f t="shared" ref="D209:G209" si="63">D210+D215</f>
        <v>126265.379</v>
      </c>
      <c r="E209" s="27">
        <f t="shared" si="63"/>
        <v>126265.379</v>
      </c>
      <c r="F209" s="27">
        <f t="shared" si="63"/>
        <v>126265.379</v>
      </c>
      <c r="G209" s="27">
        <f t="shared" si="63"/>
        <v>126265.379</v>
      </c>
      <c r="H209" s="27">
        <f>SUM(B209:G209)</f>
        <v>748373.77</v>
      </c>
    </row>
    <row r="210" spans="1:12">
      <c r="A210" s="3" t="s">
        <v>89</v>
      </c>
      <c r="B210" s="36">
        <v>31014.674999999999</v>
      </c>
      <c r="C210" s="36">
        <v>31799.379000000001</v>
      </c>
      <c r="D210" s="36">
        <v>31799.379000000001</v>
      </c>
      <c r="E210" s="36">
        <v>31799.379000000001</v>
      </c>
      <c r="F210" s="36">
        <v>31799.379000000001</v>
      </c>
      <c r="G210" s="36">
        <v>31799.379000000001</v>
      </c>
      <c r="H210" s="36">
        <f>SUM(B210:G210)</f>
        <v>190011.57</v>
      </c>
      <c r="J210" s="222">
        <v>31014.674999999999</v>
      </c>
      <c r="K210" s="222">
        <v>31799.379000000001</v>
      </c>
      <c r="L210" s="222">
        <v>31799.379000000001</v>
      </c>
    </row>
    <row r="211" spans="1:12">
      <c r="A211" s="11" t="s">
        <v>90</v>
      </c>
      <c r="B211" s="36">
        <v>8903.4</v>
      </c>
      <c r="C211" s="36">
        <v>8077.7</v>
      </c>
      <c r="D211" s="36">
        <v>7469.4</v>
      </c>
      <c r="E211" s="36">
        <v>7469.4</v>
      </c>
      <c r="F211" s="36">
        <v>7469.4</v>
      </c>
      <c r="G211" s="36">
        <v>7469.4</v>
      </c>
      <c r="H211" s="36">
        <f>SUM(B211:G211)</f>
        <v>46858.700000000004</v>
      </c>
      <c r="J211" s="222">
        <v>8903.4</v>
      </c>
      <c r="K211" s="222">
        <v>8077.7</v>
      </c>
      <c r="L211" s="222">
        <v>7469.4</v>
      </c>
    </row>
    <row r="212" spans="1:12" ht="31.5">
      <c r="A212" s="11" t="s">
        <v>91</v>
      </c>
      <c r="B212" s="36">
        <v>0</v>
      </c>
      <c r="C212" s="36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f t="shared" ref="H212:H217" si="64">B212+C212+D212</f>
        <v>0</v>
      </c>
    </row>
    <row r="213" spans="1:12">
      <c r="A213" s="11" t="s">
        <v>40</v>
      </c>
      <c r="B213" s="36">
        <v>0</v>
      </c>
      <c r="C213" s="36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f t="shared" si="64"/>
        <v>0</v>
      </c>
    </row>
    <row r="214" spans="1:12" ht="47.25">
      <c r="A214" s="11" t="s">
        <v>92</v>
      </c>
      <c r="B214" s="36">
        <v>0</v>
      </c>
      <c r="C214" s="36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f t="shared" si="64"/>
        <v>0</v>
      </c>
    </row>
    <row r="215" spans="1:12" ht="31.5">
      <c r="A215" s="202" t="s">
        <v>93</v>
      </c>
      <c r="B215" s="631">
        <v>88674.9</v>
      </c>
      <c r="C215" s="631">
        <v>91823.3</v>
      </c>
      <c r="D215" s="631">
        <v>94466</v>
      </c>
      <c r="E215" s="631">
        <v>94466</v>
      </c>
      <c r="F215" s="631">
        <v>94466</v>
      </c>
      <c r="G215" s="631">
        <v>94466</v>
      </c>
      <c r="H215" s="727">
        <f>B215+C215+D215+E215+F215+G215</f>
        <v>558362.19999999995</v>
      </c>
    </row>
    <row r="216" spans="1:12">
      <c r="A216" s="3" t="s">
        <v>94</v>
      </c>
      <c r="B216" s="36">
        <v>0</v>
      </c>
      <c r="C216" s="36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f t="shared" si="64"/>
        <v>0</v>
      </c>
    </row>
    <row r="217" spans="1:12">
      <c r="A217" s="3" t="s">
        <v>95</v>
      </c>
      <c r="B217" s="36">
        <v>0</v>
      </c>
      <c r="C217" s="36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f t="shared" si="64"/>
        <v>0</v>
      </c>
    </row>
    <row r="218" spans="1:12" ht="47.25">
      <c r="A218" s="29" t="s">
        <v>1444</v>
      </c>
      <c r="B218" s="30">
        <f>B219+B222+B223+B224+B225+B226</f>
        <v>402125.97</v>
      </c>
      <c r="C218" s="30">
        <f t="shared" ref="C218" si="65">C219+C222+C223+C224+C225+C226</f>
        <v>402125.97</v>
      </c>
      <c r="D218" s="27">
        <f t="shared" ref="D218:G218" si="66">D219</f>
        <v>402125.97</v>
      </c>
      <c r="E218" s="27">
        <f t="shared" si="66"/>
        <v>402125.97</v>
      </c>
      <c r="F218" s="27">
        <f t="shared" si="66"/>
        <v>402125.97</v>
      </c>
      <c r="G218" s="27">
        <f t="shared" si="66"/>
        <v>402125.97</v>
      </c>
      <c r="H218" s="27">
        <f>SUM(B218:G218)</f>
        <v>2412755.8199999998</v>
      </c>
    </row>
    <row r="219" spans="1:12">
      <c r="A219" s="3" t="s">
        <v>89</v>
      </c>
      <c r="B219" s="22">
        <v>402125.97</v>
      </c>
      <c r="C219" s="22">
        <v>402125.97</v>
      </c>
      <c r="D219" s="22">
        <v>402125.97</v>
      </c>
      <c r="E219" s="22">
        <v>402125.97</v>
      </c>
      <c r="F219" s="22">
        <v>402125.97</v>
      </c>
      <c r="G219" s="22">
        <v>402125.97</v>
      </c>
      <c r="H219" s="22">
        <f>SUM(B219:G219)</f>
        <v>2412755.8199999998</v>
      </c>
      <c r="J219" s="222">
        <v>402125.97</v>
      </c>
      <c r="K219" s="222">
        <v>402125.97</v>
      </c>
      <c r="L219" s="222">
        <v>402125.97</v>
      </c>
    </row>
    <row r="220" spans="1:12">
      <c r="A220" s="11" t="s">
        <v>90</v>
      </c>
      <c r="B220" s="22"/>
      <c r="C220" s="22"/>
      <c r="D220" s="22"/>
      <c r="E220" s="22"/>
      <c r="F220" s="22"/>
      <c r="G220" s="22"/>
      <c r="H220" s="22">
        <f t="shared" ref="H220" si="67">SUM(B220:G220)</f>
        <v>0</v>
      </c>
      <c r="J220" s="222"/>
      <c r="K220" s="222"/>
      <c r="L220" s="222"/>
    </row>
    <row r="221" spans="1:12" ht="31.5">
      <c r="A221" s="11" t="s">
        <v>91</v>
      </c>
      <c r="B221" s="22"/>
      <c r="C221" s="22"/>
      <c r="D221" s="22"/>
      <c r="E221" s="22"/>
      <c r="F221" s="22"/>
      <c r="G221" s="22"/>
      <c r="H221" s="22"/>
    </row>
    <row r="222" spans="1:12">
      <c r="A222" s="11" t="s">
        <v>40</v>
      </c>
      <c r="B222" s="22"/>
      <c r="C222" s="22"/>
      <c r="D222" s="22"/>
      <c r="E222" s="22"/>
      <c r="F222" s="22"/>
      <c r="G222" s="22"/>
      <c r="H222" s="22"/>
      <c r="J222" s="68"/>
    </row>
    <row r="223" spans="1:12" ht="47.25">
      <c r="A223" s="11" t="s">
        <v>92</v>
      </c>
      <c r="B223" s="22"/>
      <c r="C223" s="22"/>
      <c r="D223" s="22"/>
      <c r="E223" s="22"/>
      <c r="F223" s="22"/>
      <c r="G223" s="22"/>
      <c r="H223" s="22"/>
    </row>
    <row r="224" spans="1:12" ht="31.5">
      <c r="A224" s="202" t="s">
        <v>93</v>
      </c>
      <c r="B224" s="71"/>
      <c r="C224" s="71"/>
      <c r="D224" s="71"/>
      <c r="E224" s="71"/>
      <c r="F224" s="71"/>
      <c r="G224" s="71"/>
      <c r="H224" s="71"/>
    </row>
    <row r="225" spans="1:16">
      <c r="A225" s="3" t="s">
        <v>94</v>
      </c>
      <c r="B225" s="22"/>
      <c r="C225" s="22"/>
      <c r="D225" s="22"/>
      <c r="E225" s="22"/>
      <c r="F225" s="22"/>
      <c r="G225" s="22"/>
      <c r="H225" s="22"/>
    </row>
    <row r="226" spans="1:16">
      <c r="A226" s="3" t="s">
        <v>95</v>
      </c>
      <c r="B226" s="22"/>
      <c r="C226" s="22"/>
      <c r="D226" s="22"/>
      <c r="E226" s="22"/>
      <c r="F226" s="22"/>
      <c r="G226" s="22"/>
      <c r="H226" s="22"/>
    </row>
    <row r="227" spans="1:16" ht="31.5">
      <c r="A227" s="210" t="s">
        <v>93</v>
      </c>
      <c r="B227" s="203"/>
      <c r="C227" s="203"/>
      <c r="D227" s="203"/>
      <c r="E227" s="203"/>
      <c r="F227" s="203"/>
      <c r="G227" s="203"/>
      <c r="H227" s="203">
        <f t="shared" ref="H227:H229" si="68">SUM(B227:G227)</f>
        <v>0</v>
      </c>
    </row>
    <row r="228" spans="1:16" ht="21.75" customHeight="1">
      <c r="A228" s="207" t="s">
        <v>94</v>
      </c>
      <c r="B228" s="36">
        <v>0</v>
      </c>
      <c r="C228" s="36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f t="shared" si="68"/>
        <v>0</v>
      </c>
    </row>
    <row r="229" spans="1:16" ht="30.75" customHeight="1">
      <c r="A229" s="207" t="s">
        <v>95</v>
      </c>
      <c r="B229" s="36">
        <v>0</v>
      </c>
      <c r="C229" s="36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f t="shared" si="68"/>
        <v>0</v>
      </c>
    </row>
    <row r="230" spans="1:16" ht="31.5">
      <c r="A230" s="29" t="s">
        <v>1445</v>
      </c>
      <c r="B230" s="30">
        <f>B231+B234+B235+B236+B237+B238</f>
        <v>350572.43148000003</v>
      </c>
      <c r="C230" s="30">
        <f t="shared" ref="C230" si="69">C231+C234+C235+C236+C237+C238</f>
        <v>20000</v>
      </c>
      <c r="D230" s="27">
        <f>D231+D234+D235+D236+D237+D238</f>
        <v>20000</v>
      </c>
      <c r="E230" s="27">
        <f t="shared" ref="E230:G230" si="70">E231+E234+E235+E236+E237+E238</f>
        <v>20000</v>
      </c>
      <c r="F230" s="27">
        <f t="shared" si="70"/>
        <v>20000</v>
      </c>
      <c r="G230" s="27">
        <f t="shared" si="70"/>
        <v>20000</v>
      </c>
      <c r="H230" s="27">
        <f>SUM(B230:G230)</f>
        <v>450572.43148000003</v>
      </c>
    </row>
    <row r="231" spans="1:16">
      <c r="A231" s="3" t="s">
        <v>89</v>
      </c>
      <c r="B231" s="615">
        <f>59569.59038+136421+80247.4+13000+18198.99346+43135.44764</f>
        <v>350572.43148000003</v>
      </c>
      <c r="C231" s="36">
        <v>20000</v>
      </c>
      <c r="D231" s="36">
        <v>20000</v>
      </c>
      <c r="E231" s="36">
        <v>20000</v>
      </c>
      <c r="F231" s="36">
        <v>20000</v>
      </c>
      <c r="G231" s="36">
        <v>20000</v>
      </c>
      <c r="H231" s="36">
        <f>SUM(B231:G231)</f>
        <v>450572.43148000003</v>
      </c>
      <c r="J231" s="222">
        <v>59569.590380000001</v>
      </c>
      <c r="K231" s="222">
        <v>20000</v>
      </c>
      <c r="L231" s="222">
        <v>20000</v>
      </c>
    </row>
    <row r="232" spans="1:16">
      <c r="A232" s="11" t="s">
        <v>90</v>
      </c>
      <c r="B232" s="36"/>
      <c r="C232" s="36"/>
      <c r="D232" s="36"/>
      <c r="E232" s="36"/>
      <c r="F232" s="36"/>
      <c r="G232" s="36"/>
      <c r="H232" s="36">
        <f t="shared" ref="H232:H238" si="71">B232+C232+D232</f>
        <v>0</v>
      </c>
    </row>
    <row r="233" spans="1:16" ht="31.5">
      <c r="A233" s="11" t="s">
        <v>91</v>
      </c>
      <c r="B233" s="36">
        <v>0</v>
      </c>
      <c r="C233" s="36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f t="shared" si="71"/>
        <v>0</v>
      </c>
    </row>
    <row r="234" spans="1:16">
      <c r="A234" s="11" t="s">
        <v>40</v>
      </c>
      <c r="B234" s="36">
        <v>0</v>
      </c>
      <c r="C234" s="36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f t="shared" si="71"/>
        <v>0</v>
      </c>
    </row>
    <row r="235" spans="1:16" ht="47.25">
      <c r="A235" s="11" t="s">
        <v>92</v>
      </c>
      <c r="B235" s="36">
        <v>0</v>
      </c>
      <c r="C235" s="36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f t="shared" si="71"/>
        <v>0</v>
      </c>
    </row>
    <row r="236" spans="1:16" ht="31.5">
      <c r="A236" s="202" t="s">
        <v>93</v>
      </c>
      <c r="B236" s="203">
        <v>0</v>
      </c>
      <c r="C236" s="203">
        <v>0</v>
      </c>
      <c r="D236" s="203">
        <v>0</v>
      </c>
      <c r="E236" s="203">
        <v>0</v>
      </c>
      <c r="F236" s="203">
        <v>0</v>
      </c>
      <c r="G236" s="203">
        <v>0</v>
      </c>
      <c r="H236" s="203">
        <f t="shared" si="71"/>
        <v>0</v>
      </c>
    </row>
    <row r="237" spans="1:16">
      <c r="A237" s="3" t="s">
        <v>94</v>
      </c>
      <c r="B237" s="36">
        <v>0</v>
      </c>
      <c r="C237" s="36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f t="shared" si="71"/>
        <v>0</v>
      </c>
    </row>
    <row r="238" spans="1:16">
      <c r="A238" s="3" t="s">
        <v>95</v>
      </c>
      <c r="B238" s="36">
        <v>0</v>
      </c>
      <c r="C238" s="36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f t="shared" si="71"/>
        <v>0</v>
      </c>
      <c r="J238" s="58"/>
      <c r="K238" s="58"/>
      <c r="L238" s="58"/>
      <c r="M238" s="58"/>
      <c r="N238" s="67"/>
      <c r="O238" s="67"/>
      <c r="P238" s="67"/>
    </row>
    <row r="239" spans="1:16" ht="31.5">
      <c r="A239" s="29" t="s">
        <v>1446</v>
      </c>
      <c r="B239" s="30">
        <f>B240+B243+B244+B245+B246+B247</f>
        <v>702117.55799999996</v>
      </c>
      <c r="C239" s="30">
        <f t="shared" ref="C239" si="72">C240+C243+C244+C245+C246+C247</f>
        <v>705015.57299999997</v>
      </c>
      <c r="D239" s="27">
        <f>D240+D243+D244+D245+D246+D247</f>
        <v>670507.05700000003</v>
      </c>
      <c r="E239" s="27">
        <f t="shared" ref="E239:G239" si="73">E240+E243+E244+E245+E246+E247</f>
        <v>670507.05700000003</v>
      </c>
      <c r="F239" s="27">
        <f t="shared" si="73"/>
        <v>670507.05700000003</v>
      </c>
      <c r="G239" s="27">
        <f t="shared" si="73"/>
        <v>670507.05700000003</v>
      </c>
      <c r="H239" s="27">
        <f>SUM(B239:G239)</f>
        <v>4089161.3590000002</v>
      </c>
    </row>
    <row r="240" spans="1:16">
      <c r="A240" s="3" t="s">
        <v>89</v>
      </c>
      <c r="B240" s="36">
        <f>559520.558+19626+117700+5271</f>
        <v>702117.55799999996</v>
      </c>
      <c r="C240" s="36">
        <f>563408.573+18441+117895+5271</f>
        <v>705015.57299999997</v>
      </c>
      <c r="D240" s="36">
        <f>529290.057+18441+117505+5271</f>
        <v>670507.05700000003</v>
      </c>
      <c r="E240" s="36">
        <f t="shared" ref="E240:G240" si="74">529290.057+18441+117505+5271</f>
        <v>670507.05700000003</v>
      </c>
      <c r="F240" s="36">
        <f t="shared" si="74"/>
        <v>670507.05700000003</v>
      </c>
      <c r="G240" s="36">
        <f t="shared" si="74"/>
        <v>670507.05700000003</v>
      </c>
      <c r="H240" s="36">
        <f>SUM(B240:G240)</f>
        <v>4089161.3590000002</v>
      </c>
      <c r="J240" s="223">
        <v>559520.55799999996</v>
      </c>
      <c r="K240" s="223">
        <v>563408.57299999997</v>
      </c>
      <c r="L240" s="223">
        <v>529290.05700000003</v>
      </c>
    </row>
    <row r="241" spans="1:12">
      <c r="A241" s="11" t="s">
        <v>90</v>
      </c>
      <c r="B241" s="36">
        <v>22080</v>
      </c>
      <c r="C241" s="36">
        <v>22680</v>
      </c>
      <c r="D241" s="36">
        <v>20520</v>
      </c>
      <c r="E241" s="36">
        <v>20520</v>
      </c>
      <c r="F241" s="36">
        <v>20520</v>
      </c>
      <c r="G241" s="36">
        <v>20520</v>
      </c>
      <c r="H241" s="36">
        <f>SUM(B241:G241)</f>
        <v>126840</v>
      </c>
      <c r="J241" s="223">
        <v>22080</v>
      </c>
      <c r="K241" s="223">
        <v>22680</v>
      </c>
      <c r="L241" s="223">
        <v>20520</v>
      </c>
    </row>
    <row r="242" spans="1:12" ht="31.5">
      <c r="A242" s="11" t="s">
        <v>91</v>
      </c>
      <c r="B242" s="36">
        <v>0</v>
      </c>
      <c r="C242" s="36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f t="shared" ref="H242:H247" si="75">B242+C242+D242</f>
        <v>0</v>
      </c>
    </row>
    <row r="243" spans="1:12">
      <c r="A243" s="11" t="s">
        <v>40</v>
      </c>
      <c r="B243" s="36">
        <v>0</v>
      </c>
      <c r="C243" s="36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f t="shared" si="75"/>
        <v>0</v>
      </c>
    </row>
    <row r="244" spans="1:12" ht="47.25">
      <c r="A244" s="11" t="s">
        <v>92</v>
      </c>
      <c r="B244" s="36">
        <v>0</v>
      </c>
      <c r="C244" s="36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f t="shared" si="75"/>
        <v>0</v>
      </c>
    </row>
    <row r="245" spans="1:12" ht="31.5">
      <c r="A245" s="202" t="s">
        <v>93</v>
      </c>
      <c r="B245" s="203">
        <v>0</v>
      </c>
      <c r="C245" s="203">
        <v>0</v>
      </c>
      <c r="D245" s="203">
        <v>0</v>
      </c>
      <c r="E245" s="203">
        <v>0</v>
      </c>
      <c r="F245" s="203">
        <v>0</v>
      </c>
      <c r="G245" s="203">
        <v>0</v>
      </c>
      <c r="H245" s="203">
        <f t="shared" si="75"/>
        <v>0</v>
      </c>
    </row>
    <row r="246" spans="1:12">
      <c r="A246" s="3" t="s">
        <v>94</v>
      </c>
      <c r="B246" s="36">
        <v>0</v>
      </c>
      <c r="C246" s="36">
        <v>0</v>
      </c>
      <c r="D246" s="36">
        <v>0</v>
      </c>
      <c r="E246" s="36">
        <v>0</v>
      </c>
      <c r="F246" s="36">
        <v>0</v>
      </c>
      <c r="G246" s="36">
        <v>0</v>
      </c>
      <c r="H246" s="36">
        <f t="shared" si="75"/>
        <v>0</v>
      </c>
    </row>
    <row r="247" spans="1:12">
      <c r="A247" s="3" t="s">
        <v>95</v>
      </c>
      <c r="B247" s="36">
        <v>0</v>
      </c>
      <c r="C247" s="36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f t="shared" si="75"/>
        <v>0</v>
      </c>
    </row>
    <row r="248" spans="1:12" ht="47.25">
      <c r="A248" s="29" t="s">
        <v>1447</v>
      </c>
      <c r="B248" s="30">
        <f>B249+B252+B253+B254+B255+B256</f>
        <v>53892.044999999998</v>
      </c>
      <c r="C248" s="30">
        <f t="shared" ref="C248" si="76">C249+C252+C253+C254+C255+C256</f>
        <v>53892.044999999998</v>
      </c>
      <c r="D248" s="27">
        <f t="shared" ref="D248:G248" si="77">D249</f>
        <v>53892.044999999998</v>
      </c>
      <c r="E248" s="27">
        <f t="shared" si="77"/>
        <v>53892.044999999998</v>
      </c>
      <c r="F248" s="27">
        <f t="shared" si="77"/>
        <v>53892.044999999998</v>
      </c>
      <c r="G248" s="27">
        <f t="shared" si="77"/>
        <v>53892.044999999998</v>
      </c>
      <c r="H248" s="27">
        <f>SUM(B248:G248)</f>
        <v>323352.26999999996</v>
      </c>
    </row>
    <row r="249" spans="1:12">
      <c r="A249" s="3" t="s">
        <v>89</v>
      </c>
      <c r="B249" s="22">
        <v>53892.044999999998</v>
      </c>
      <c r="C249" s="22">
        <v>53892.044999999998</v>
      </c>
      <c r="D249" s="22">
        <v>53892.044999999998</v>
      </c>
      <c r="E249" s="22">
        <v>53892.044999999998</v>
      </c>
      <c r="F249" s="22">
        <v>53892.044999999998</v>
      </c>
      <c r="G249" s="22">
        <v>53892.044999999998</v>
      </c>
      <c r="H249" s="22">
        <f>SUM(B249:G249)</f>
        <v>323352.26999999996</v>
      </c>
      <c r="J249" s="223">
        <v>53892.044999999998</v>
      </c>
      <c r="K249" s="223">
        <v>53892.044999999998</v>
      </c>
      <c r="L249" s="223">
        <v>53892.044999999998</v>
      </c>
    </row>
    <row r="250" spans="1:12">
      <c r="A250" s="11" t="s">
        <v>90</v>
      </c>
      <c r="B250" s="22">
        <v>0</v>
      </c>
      <c r="C250" s="22">
        <v>0</v>
      </c>
      <c r="D250" s="22">
        <v>0</v>
      </c>
      <c r="E250" s="22">
        <v>0</v>
      </c>
      <c r="F250" s="22">
        <v>0</v>
      </c>
      <c r="G250" s="22">
        <v>0</v>
      </c>
      <c r="H250" s="22">
        <f>SUM(B250:G250)</f>
        <v>0</v>
      </c>
    </row>
    <row r="251" spans="1:12" ht="31.5">
      <c r="A251" s="11" t="s">
        <v>91</v>
      </c>
      <c r="B251" s="22"/>
      <c r="C251" s="22"/>
      <c r="D251" s="22"/>
      <c r="E251" s="22"/>
      <c r="F251" s="22"/>
      <c r="G251" s="22"/>
      <c r="H251" s="22"/>
    </row>
    <row r="252" spans="1:12">
      <c r="A252" s="11" t="s">
        <v>40</v>
      </c>
      <c r="B252" s="22"/>
      <c r="C252" s="22"/>
      <c r="D252" s="22"/>
      <c r="E252" s="22"/>
      <c r="F252" s="22"/>
      <c r="G252" s="22"/>
      <c r="H252" s="22"/>
    </row>
    <row r="253" spans="1:12" ht="47.25">
      <c r="A253" s="11" t="s">
        <v>92</v>
      </c>
      <c r="B253" s="22"/>
      <c r="C253" s="22"/>
      <c r="D253" s="22"/>
      <c r="E253" s="22"/>
      <c r="F253" s="22"/>
      <c r="G253" s="22"/>
      <c r="H253" s="22"/>
    </row>
    <row r="254" spans="1:12" ht="31.5">
      <c r="A254" s="202" t="s">
        <v>93</v>
      </c>
      <c r="B254" s="79"/>
      <c r="C254" s="79"/>
      <c r="D254" s="79"/>
      <c r="E254" s="79"/>
      <c r="F254" s="79"/>
      <c r="G254" s="79"/>
      <c r="H254" s="79"/>
    </row>
    <row r="255" spans="1:12">
      <c r="A255" s="3" t="s">
        <v>94</v>
      </c>
      <c r="B255" s="22"/>
      <c r="C255" s="22"/>
      <c r="D255" s="22"/>
      <c r="E255" s="22"/>
      <c r="F255" s="22"/>
      <c r="G255" s="22"/>
      <c r="H255" s="22"/>
    </row>
    <row r="256" spans="1:12">
      <c r="A256" s="3" t="s">
        <v>95</v>
      </c>
      <c r="B256" s="22"/>
      <c r="C256" s="22"/>
      <c r="D256" s="22"/>
      <c r="E256" s="22"/>
      <c r="F256" s="22"/>
      <c r="G256" s="22"/>
      <c r="H256" s="22"/>
    </row>
    <row r="257" spans="1:12" ht="63">
      <c r="A257" s="29" t="s">
        <v>1448</v>
      </c>
      <c r="B257" s="30">
        <f>B258+B261+B262+B263+B264+B265</f>
        <v>308725.85600000003</v>
      </c>
      <c r="C257" s="30">
        <f t="shared" ref="C257" si="78">C258+C261+C262+C263+C264+C265</f>
        <v>342821.59899999999</v>
      </c>
      <c r="D257" s="27">
        <f t="shared" ref="D257:G257" si="79">D258</f>
        <v>345821.59899999999</v>
      </c>
      <c r="E257" s="27">
        <f t="shared" si="79"/>
        <v>345821.59899999999</v>
      </c>
      <c r="F257" s="27">
        <f t="shared" si="79"/>
        <v>345821.59899999999</v>
      </c>
      <c r="G257" s="27">
        <f t="shared" si="79"/>
        <v>345821.59899999999</v>
      </c>
      <c r="H257" s="27">
        <f>SUM(B257:G257)</f>
        <v>2034833.8509999998</v>
      </c>
    </row>
    <row r="258" spans="1:12">
      <c r="A258" s="13" t="s">
        <v>89</v>
      </c>
      <c r="B258" s="36">
        <f>302698.656+6027.2</f>
        <v>308725.85600000003</v>
      </c>
      <c r="C258" s="36">
        <v>342821.59899999999</v>
      </c>
      <c r="D258" s="36">
        <v>345821.59899999999</v>
      </c>
      <c r="E258" s="36">
        <v>345821.59899999999</v>
      </c>
      <c r="F258" s="36">
        <v>345821.59899999999</v>
      </c>
      <c r="G258" s="36">
        <v>345821.59899999999</v>
      </c>
      <c r="H258" s="36">
        <f>SUM(B258:G258)</f>
        <v>2034833.8509999998</v>
      </c>
      <c r="J258" s="222">
        <v>302698.65600000002</v>
      </c>
      <c r="K258" s="222">
        <v>342821.59899999999</v>
      </c>
      <c r="L258" s="222">
        <v>345821.59899999999</v>
      </c>
    </row>
    <row r="259" spans="1:12">
      <c r="A259" s="14" t="s">
        <v>90</v>
      </c>
      <c r="B259" s="36">
        <v>0</v>
      </c>
      <c r="C259" s="36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f t="shared" ref="H259:H265" si="80">SUM(B259:G259)</f>
        <v>0</v>
      </c>
    </row>
    <row r="260" spans="1:12" ht="31.5">
      <c r="A260" s="14" t="s">
        <v>91</v>
      </c>
      <c r="B260" s="36">
        <v>0</v>
      </c>
      <c r="C260" s="36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f t="shared" si="80"/>
        <v>0</v>
      </c>
    </row>
    <row r="261" spans="1:12">
      <c r="A261" s="14" t="s">
        <v>40</v>
      </c>
      <c r="B261" s="36">
        <v>0</v>
      </c>
      <c r="C261" s="36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f t="shared" si="80"/>
        <v>0</v>
      </c>
    </row>
    <row r="262" spans="1:12" ht="47.25">
      <c r="A262" s="14" t="s">
        <v>92</v>
      </c>
      <c r="B262" s="36">
        <v>0</v>
      </c>
      <c r="C262" s="36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f t="shared" si="80"/>
        <v>0</v>
      </c>
    </row>
    <row r="263" spans="1:12" ht="31.5">
      <c r="A263" s="80" t="s">
        <v>93</v>
      </c>
      <c r="B263" s="203">
        <v>0</v>
      </c>
      <c r="C263" s="203">
        <v>0</v>
      </c>
      <c r="D263" s="203">
        <v>0</v>
      </c>
      <c r="E263" s="203">
        <v>0</v>
      </c>
      <c r="F263" s="203">
        <v>0</v>
      </c>
      <c r="G263" s="203">
        <v>0</v>
      </c>
      <c r="H263" s="203">
        <f t="shared" si="80"/>
        <v>0</v>
      </c>
    </row>
    <row r="264" spans="1:12">
      <c r="A264" s="13" t="s">
        <v>94</v>
      </c>
      <c r="B264" s="36">
        <v>0</v>
      </c>
      <c r="C264" s="36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f t="shared" si="80"/>
        <v>0</v>
      </c>
    </row>
    <row r="265" spans="1:12">
      <c r="A265" s="13" t="s">
        <v>95</v>
      </c>
      <c r="B265" s="36">
        <v>0</v>
      </c>
      <c r="C265" s="36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f t="shared" si="80"/>
        <v>0</v>
      </c>
    </row>
    <row r="266" spans="1:12" ht="47.25">
      <c r="A266" s="29" t="s">
        <v>1449</v>
      </c>
      <c r="B266" s="30">
        <f>B267-B271</f>
        <v>6932773.0265599983</v>
      </c>
      <c r="C266" s="30">
        <f>C267-C271</f>
        <v>4622471.0434800005</v>
      </c>
      <c r="D266" s="30">
        <f t="shared" ref="D266:H266" si="81">D267-D271</f>
        <v>10915849.436479999</v>
      </c>
      <c r="E266" s="30">
        <f t="shared" si="81"/>
        <v>10915849.436479999</v>
      </c>
      <c r="F266" s="30">
        <f t="shared" si="81"/>
        <v>10915849.436479999</v>
      </c>
      <c r="G266" s="30">
        <f t="shared" si="81"/>
        <v>10915849.436479999</v>
      </c>
      <c r="H266" s="30">
        <f t="shared" si="81"/>
        <v>55218641.81595999</v>
      </c>
    </row>
    <row r="267" spans="1:12">
      <c r="A267" s="13" t="s">
        <v>89</v>
      </c>
      <c r="B267" s="615">
        <f>10149553.07648-1901370-657583.29446-12248.37946+1627.524</f>
        <v>7579978.9265599987</v>
      </c>
      <c r="C267" s="36">
        <f>10957052.34348-5605000</f>
        <v>5352052.3434800003</v>
      </c>
      <c r="D267" s="36">
        <v>11645430.736479999</v>
      </c>
      <c r="E267" s="36">
        <v>11645430.736479999</v>
      </c>
      <c r="F267" s="36">
        <v>11645430.736479999</v>
      </c>
      <c r="G267" s="36">
        <v>11645430.736479999</v>
      </c>
      <c r="H267" s="36">
        <f>SUM(B267:G267)</f>
        <v>59513754.215959989</v>
      </c>
      <c r="J267" s="222">
        <v>10149553.076479999</v>
      </c>
      <c r="K267" s="222">
        <v>10957052.34348</v>
      </c>
      <c r="L267" s="222">
        <v>11645430.736479999</v>
      </c>
    </row>
    <row r="268" spans="1:12">
      <c r="A268" s="14" t="s">
        <v>90</v>
      </c>
      <c r="B268" s="36">
        <v>1450.1</v>
      </c>
      <c r="C268" s="36">
        <v>1501.7</v>
      </c>
      <c r="D268" s="36">
        <v>1549.9</v>
      </c>
      <c r="E268" s="36">
        <v>1549.9</v>
      </c>
      <c r="F268" s="36">
        <v>1549.9</v>
      </c>
      <c r="G268" s="36">
        <v>1549.9</v>
      </c>
      <c r="H268" s="36">
        <f>SUM(B268:G268)</f>
        <v>9151.4</v>
      </c>
      <c r="J268" s="262">
        <v>1450.1</v>
      </c>
      <c r="K268" s="262">
        <v>1501.7</v>
      </c>
      <c r="L268" s="262">
        <v>1549.9</v>
      </c>
    </row>
    <row r="269" spans="1:12" ht="31.5">
      <c r="A269" s="14" t="s">
        <v>91</v>
      </c>
      <c r="B269" s="36">
        <v>0</v>
      </c>
      <c r="C269" s="36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f t="shared" ref="H269:H274" si="82">B269+C269+D269</f>
        <v>0</v>
      </c>
    </row>
    <row r="270" spans="1:12">
      <c r="A270" s="14" t="s">
        <v>40</v>
      </c>
      <c r="B270" s="36">
        <v>0</v>
      </c>
      <c r="C270" s="36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f t="shared" si="82"/>
        <v>0</v>
      </c>
      <c r="J270" s="222">
        <v>10957052.34348</v>
      </c>
      <c r="K270" s="222">
        <v>11645430.736479999</v>
      </c>
      <c r="L270" s="222"/>
    </row>
    <row r="271" spans="1:12" ht="47.25">
      <c r="A271" s="14" t="s">
        <v>92</v>
      </c>
      <c r="B271" s="36">
        <v>647205.9</v>
      </c>
      <c r="C271" s="36">
        <v>729581.3</v>
      </c>
      <c r="D271" s="36">
        <v>729581.3</v>
      </c>
      <c r="E271" s="36">
        <v>729581.3</v>
      </c>
      <c r="F271" s="36">
        <v>729581.3</v>
      </c>
      <c r="G271" s="36">
        <v>729581.3</v>
      </c>
      <c r="H271" s="36">
        <v>4295112.3999999994</v>
      </c>
    </row>
    <row r="272" spans="1:12" ht="31.5">
      <c r="A272" s="80" t="s">
        <v>93</v>
      </c>
      <c r="B272" s="203">
        <v>0</v>
      </c>
      <c r="C272" s="203">
        <v>0</v>
      </c>
      <c r="D272" s="203">
        <v>0</v>
      </c>
      <c r="E272" s="203">
        <v>0</v>
      </c>
      <c r="F272" s="203">
        <v>0</v>
      </c>
      <c r="G272" s="203">
        <v>0</v>
      </c>
      <c r="H272" s="203">
        <f t="shared" si="82"/>
        <v>0</v>
      </c>
    </row>
    <row r="273" spans="1:8">
      <c r="A273" s="13" t="s">
        <v>94</v>
      </c>
      <c r="B273" s="36">
        <v>0</v>
      </c>
      <c r="C273" s="36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f t="shared" si="82"/>
        <v>0</v>
      </c>
    </row>
    <row r="274" spans="1:8">
      <c r="A274" s="13" t="s">
        <v>95</v>
      </c>
      <c r="B274" s="36">
        <v>0</v>
      </c>
      <c r="C274" s="36">
        <v>0</v>
      </c>
      <c r="D274" s="36">
        <v>0</v>
      </c>
      <c r="E274" s="36">
        <v>0</v>
      </c>
      <c r="F274" s="36">
        <v>0</v>
      </c>
      <c r="G274" s="36">
        <v>0</v>
      </c>
      <c r="H274" s="36">
        <f t="shared" si="82"/>
        <v>0</v>
      </c>
    </row>
  </sheetData>
  <autoFilter ref="A4:H274"/>
  <mergeCells count="3">
    <mergeCell ref="A1:H1"/>
    <mergeCell ref="A3:A4"/>
    <mergeCell ref="B3:H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C99FF"/>
  </sheetPr>
  <dimension ref="A1:S43"/>
  <sheetViews>
    <sheetView zoomScale="85" zoomScaleNormal="85" workbookViewId="0">
      <selection activeCell="A11" sqref="A11"/>
    </sheetView>
  </sheetViews>
  <sheetFormatPr defaultColWidth="9.140625" defaultRowHeight="15.75"/>
  <cols>
    <col min="1" max="1" width="91.85546875" style="1" customWidth="1"/>
    <col min="2" max="2" width="15" style="1" customWidth="1"/>
    <col min="3" max="3" width="14.140625" style="1" customWidth="1"/>
    <col min="4" max="7" width="16.5703125" style="1" customWidth="1"/>
    <col min="8" max="8" width="15.5703125" style="1" customWidth="1"/>
    <col min="9" max="9" width="9.140625" style="1"/>
    <col min="10" max="10" width="13.85546875" style="1" bestFit="1" customWidth="1"/>
    <col min="11" max="11" width="14" style="1" hidden="1" customWidth="1"/>
    <col min="12" max="12" width="11.85546875" style="1" hidden="1" customWidth="1"/>
    <col min="13" max="13" width="12.85546875" style="1" hidden="1" customWidth="1"/>
    <col min="14" max="14" width="15.5703125" style="1" hidden="1" customWidth="1"/>
    <col min="15" max="15" width="13.7109375" style="1" hidden="1" customWidth="1"/>
    <col min="16" max="16" width="13.140625" style="1" hidden="1" customWidth="1"/>
    <col min="17" max="16384" width="9.140625" style="1"/>
  </cols>
  <sheetData>
    <row r="1" spans="1:19" ht="18.75">
      <c r="A1" s="737" t="s">
        <v>85</v>
      </c>
      <c r="B1" s="737"/>
      <c r="C1" s="737"/>
      <c r="D1" s="737"/>
      <c r="E1" s="737"/>
      <c r="F1" s="737"/>
      <c r="G1" s="737"/>
      <c r="H1" s="737"/>
    </row>
    <row r="3" spans="1:19" ht="31.5" customHeight="1">
      <c r="A3" s="795" t="s">
        <v>86</v>
      </c>
      <c r="B3" s="797" t="s">
        <v>181</v>
      </c>
      <c r="C3" s="798"/>
      <c r="D3" s="798"/>
      <c r="E3" s="798"/>
      <c r="F3" s="798"/>
      <c r="G3" s="798"/>
      <c r="H3" s="799"/>
    </row>
    <row r="4" spans="1:19" ht="36" customHeight="1">
      <c r="A4" s="795"/>
      <c r="B4" s="268">
        <v>2025</v>
      </c>
      <c r="C4" s="268">
        <v>2026</v>
      </c>
      <c r="D4" s="268">
        <v>2027</v>
      </c>
      <c r="E4" s="268">
        <v>2028</v>
      </c>
      <c r="F4" s="268">
        <v>2029</v>
      </c>
      <c r="G4" s="268">
        <v>2030</v>
      </c>
      <c r="H4" s="268" t="s">
        <v>24</v>
      </c>
    </row>
    <row r="5" spans="1:19">
      <c r="A5" s="37" t="s">
        <v>88</v>
      </c>
      <c r="B5" s="64">
        <f>B6-B10</f>
        <v>1640117.9358000001</v>
      </c>
      <c r="C5" s="64">
        <f t="shared" ref="C5:G5" si="0">C6-C10</f>
        <v>531738.80000000005</v>
      </c>
      <c r="D5" s="64">
        <f t="shared" si="0"/>
        <v>101994.2</v>
      </c>
      <c r="E5" s="64">
        <f t="shared" si="0"/>
        <v>101994.2</v>
      </c>
      <c r="F5" s="64">
        <f t="shared" si="0"/>
        <v>101994.2</v>
      </c>
      <c r="G5" s="64">
        <f t="shared" si="0"/>
        <v>101994.2</v>
      </c>
      <c r="H5" s="64">
        <f>SUM(B5:G5)</f>
        <v>2579833.5358000007</v>
      </c>
      <c r="K5" s="324">
        <f>K6</f>
        <v>1640117.9358000001</v>
      </c>
      <c r="L5" s="324">
        <f t="shared" ref="L5:P5" si="1">L6</f>
        <v>531738.80000000005</v>
      </c>
      <c r="M5" s="324">
        <f t="shared" si="1"/>
        <v>101994.2</v>
      </c>
      <c r="N5" s="324">
        <f t="shared" si="1"/>
        <v>101994.2</v>
      </c>
      <c r="O5" s="324">
        <f t="shared" si="1"/>
        <v>101994.2</v>
      </c>
      <c r="P5" s="324">
        <f t="shared" si="1"/>
        <v>101994.2</v>
      </c>
    </row>
    <row r="6" spans="1:19" ht="21.75" customHeight="1">
      <c r="A6" s="38" t="s">
        <v>89</v>
      </c>
      <c r="B6" s="65">
        <f>B12+B21+B35</f>
        <v>1640117.9358000001</v>
      </c>
      <c r="C6" s="65">
        <f t="shared" ref="C6:H6" si="2">C12+C21+C35</f>
        <v>531738.80000000005</v>
      </c>
      <c r="D6" s="65">
        <f t="shared" si="2"/>
        <v>101994.2</v>
      </c>
      <c r="E6" s="65">
        <f t="shared" si="2"/>
        <v>101994.2</v>
      </c>
      <c r="F6" s="65">
        <f t="shared" si="2"/>
        <v>101994.2</v>
      </c>
      <c r="G6" s="65">
        <f t="shared" si="2"/>
        <v>101994.2</v>
      </c>
      <c r="H6" s="65">
        <f t="shared" si="2"/>
        <v>2579833.5357999997</v>
      </c>
      <c r="J6" s="223"/>
      <c r="K6" s="36">
        <f>1710801.2258+5725.8-80247.4+3838.31</f>
        <v>1640117.9358000001</v>
      </c>
      <c r="L6" s="36">
        <v>531738.80000000005</v>
      </c>
      <c r="M6" s="36">
        <v>101994.2</v>
      </c>
      <c r="N6" s="36">
        <v>101994.2</v>
      </c>
      <c r="O6" s="36">
        <v>101994.2</v>
      </c>
      <c r="P6" s="36">
        <v>101994.2</v>
      </c>
      <c r="Q6" s="293"/>
      <c r="R6" s="293"/>
      <c r="S6" s="293"/>
    </row>
    <row r="7" spans="1:19">
      <c r="A7" s="39" t="s">
        <v>90</v>
      </c>
      <c r="B7" s="65">
        <f>B14+B23+B37</f>
        <v>440209.08999999997</v>
      </c>
      <c r="C7" s="65">
        <f t="shared" ref="C7:H7" si="3">C14+C23+C37</f>
        <v>334647.5</v>
      </c>
      <c r="D7" s="65">
        <f t="shared" si="3"/>
        <v>58136.7</v>
      </c>
      <c r="E7" s="65">
        <f t="shared" si="3"/>
        <v>58136.7</v>
      </c>
      <c r="F7" s="65">
        <f t="shared" si="3"/>
        <v>58136.7</v>
      </c>
      <c r="G7" s="65">
        <f t="shared" si="3"/>
        <v>58136.7</v>
      </c>
      <c r="H7" s="65">
        <f t="shared" si="3"/>
        <v>1007403.3899999999</v>
      </c>
      <c r="J7" s="329"/>
      <c r="K7" s="36">
        <v>440209.08999999997</v>
      </c>
      <c r="L7" s="36">
        <v>334647.5</v>
      </c>
      <c r="M7" s="36">
        <v>58136.7</v>
      </c>
      <c r="N7" s="36">
        <v>58136.7</v>
      </c>
      <c r="O7" s="36">
        <v>58136.7</v>
      </c>
      <c r="P7" s="36">
        <v>58136.7</v>
      </c>
      <c r="Q7" s="293"/>
      <c r="R7" s="293"/>
      <c r="S7" s="293"/>
    </row>
    <row r="8" spans="1:19" ht="31.5">
      <c r="A8" s="10" t="s">
        <v>91</v>
      </c>
      <c r="B8" s="20"/>
      <c r="C8" s="20"/>
      <c r="D8" s="20"/>
      <c r="E8" s="20"/>
      <c r="F8" s="20"/>
      <c r="G8" s="20"/>
      <c r="H8" s="20"/>
      <c r="J8" s="69"/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</row>
    <row r="9" spans="1:19">
      <c r="A9" s="11" t="s">
        <v>40</v>
      </c>
      <c r="B9" s="20"/>
      <c r="C9" s="20"/>
      <c r="D9" s="20"/>
      <c r="E9" s="20"/>
      <c r="F9" s="20"/>
      <c r="G9" s="20"/>
      <c r="H9" s="20"/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</row>
    <row r="10" spans="1:19" ht="47.25">
      <c r="A10" s="253" t="s">
        <v>92</v>
      </c>
      <c r="B10" s="40"/>
      <c r="C10" s="40"/>
      <c r="D10" s="40"/>
      <c r="E10" s="40"/>
      <c r="F10" s="40"/>
      <c r="G10" s="40"/>
      <c r="H10" s="40"/>
      <c r="K10" s="605">
        <v>0</v>
      </c>
      <c r="L10" s="605">
        <v>0</v>
      </c>
      <c r="M10" s="605">
        <v>0</v>
      </c>
      <c r="N10" s="605">
        <v>0</v>
      </c>
      <c r="O10" s="605">
        <v>0</v>
      </c>
      <c r="P10" s="605">
        <v>0</v>
      </c>
    </row>
    <row r="11" spans="1:19" ht="48" customHeight="1">
      <c r="A11" s="63" t="s">
        <v>93</v>
      </c>
      <c r="B11" s="40"/>
      <c r="C11" s="40"/>
      <c r="D11" s="40"/>
      <c r="E11" s="40"/>
      <c r="F11" s="40"/>
      <c r="G11" s="40"/>
      <c r="H11" s="40"/>
      <c r="K11" s="605">
        <v>0</v>
      </c>
      <c r="L11" s="605">
        <v>0</v>
      </c>
      <c r="M11" s="605">
        <v>0</v>
      </c>
      <c r="N11" s="605">
        <v>0</v>
      </c>
      <c r="O11" s="605">
        <v>0</v>
      </c>
      <c r="P11" s="605">
        <v>0</v>
      </c>
    </row>
    <row r="12" spans="1:19" ht="48" customHeight="1">
      <c r="A12" s="199" t="s">
        <v>183</v>
      </c>
      <c r="B12" s="200">
        <f>B13+B16+B17+B18+B19+B20</f>
        <v>724949.3</v>
      </c>
      <c r="C12" s="200">
        <f>C13+C16+C17+C18+C19+C20</f>
        <v>0</v>
      </c>
      <c r="D12" s="200">
        <f>D13+D16+D17+D18+D19+D20</f>
        <v>0</v>
      </c>
      <c r="E12" s="200">
        <f t="shared" ref="E12:G12" si="4">E13+E16+E17+E18+E19+E20</f>
        <v>0</v>
      </c>
      <c r="F12" s="200">
        <f t="shared" si="4"/>
        <v>0</v>
      </c>
      <c r="G12" s="200">
        <f t="shared" si="4"/>
        <v>0</v>
      </c>
      <c r="H12" s="200">
        <f>SUM(B12:G12)</f>
        <v>724949.3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</row>
    <row r="13" spans="1:19">
      <c r="A13" s="207" t="s">
        <v>89</v>
      </c>
      <c r="B13" s="36">
        <v>724949.3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f>B13+C13+D13</f>
        <v>724949.3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</row>
    <row r="14" spans="1:19">
      <c r="A14" s="208" t="s">
        <v>90</v>
      </c>
      <c r="B14" s="36">
        <v>327335.78999999998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f t="shared" ref="H14:H20" si="5">B14+C14+D14</f>
        <v>327335.78999999998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</row>
    <row r="15" spans="1:19" ht="31.5">
      <c r="A15" s="208" t="s">
        <v>91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f t="shared" si="5"/>
        <v>0</v>
      </c>
    </row>
    <row r="16" spans="1:19">
      <c r="A16" s="209" t="s">
        <v>40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f t="shared" si="5"/>
        <v>0</v>
      </c>
    </row>
    <row r="17" spans="1:8" ht="47.25">
      <c r="A17" s="209" t="s">
        <v>92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f t="shared" si="5"/>
        <v>0</v>
      </c>
    </row>
    <row r="18" spans="1:8" ht="31.5">
      <c r="A18" s="210" t="s">
        <v>93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f t="shared" si="5"/>
        <v>0</v>
      </c>
    </row>
    <row r="19" spans="1:8">
      <c r="A19" s="207" t="s">
        <v>94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f t="shared" si="5"/>
        <v>0</v>
      </c>
    </row>
    <row r="20" spans="1:8">
      <c r="A20" s="207" t="s">
        <v>95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f t="shared" si="5"/>
        <v>0</v>
      </c>
    </row>
    <row r="21" spans="1:8" ht="31.5">
      <c r="A21" s="211" t="s">
        <v>806</v>
      </c>
      <c r="B21" s="212">
        <f>B22</f>
        <v>436631.92579999997</v>
      </c>
      <c r="C21" s="212">
        <f t="shared" ref="C21:G21" si="6">C22</f>
        <v>0</v>
      </c>
      <c r="D21" s="212">
        <f t="shared" si="6"/>
        <v>0</v>
      </c>
      <c r="E21" s="212">
        <f t="shared" si="6"/>
        <v>0</v>
      </c>
      <c r="F21" s="212">
        <f t="shared" si="6"/>
        <v>0</v>
      </c>
      <c r="G21" s="212">
        <f t="shared" si="6"/>
        <v>0</v>
      </c>
      <c r="H21" s="212">
        <f t="shared" ref="H21:H37" si="7">SUM(B21:G21)</f>
        <v>436631.92579999997</v>
      </c>
    </row>
    <row r="22" spans="1:8">
      <c r="A22" s="207" t="s">
        <v>89</v>
      </c>
      <c r="B22" s="615">
        <f>516879.3258-80247.4</f>
        <v>436631.92579999997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f t="shared" si="7"/>
        <v>436631.92579999997</v>
      </c>
    </row>
    <row r="23" spans="1:8">
      <c r="A23" s="208" t="s">
        <v>90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f t="shared" si="7"/>
        <v>0</v>
      </c>
    </row>
    <row r="24" spans="1:8" ht="31.5">
      <c r="A24" s="208" t="s">
        <v>91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f t="shared" si="7"/>
        <v>0</v>
      </c>
    </row>
    <row r="25" spans="1:8">
      <c r="A25" s="209" t="s">
        <v>40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f t="shared" si="7"/>
        <v>0</v>
      </c>
    </row>
    <row r="26" spans="1:8" ht="47.25">
      <c r="A26" s="209" t="s">
        <v>92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f t="shared" si="7"/>
        <v>0</v>
      </c>
    </row>
    <row r="27" spans="1:8" ht="31.5">
      <c r="A27" s="210" t="s">
        <v>93</v>
      </c>
      <c r="B27" s="79"/>
      <c r="C27" s="79"/>
      <c r="D27" s="79"/>
      <c r="E27" s="79"/>
      <c r="F27" s="79"/>
      <c r="G27" s="79"/>
      <c r="H27" s="79">
        <f t="shared" si="7"/>
        <v>0</v>
      </c>
    </row>
    <row r="28" spans="1:8">
      <c r="A28" s="207" t="s">
        <v>94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f t="shared" si="7"/>
        <v>0</v>
      </c>
    </row>
    <row r="29" spans="1:8">
      <c r="A29" s="207" t="s">
        <v>95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f t="shared" si="7"/>
        <v>0</v>
      </c>
    </row>
    <row r="30" spans="1:8">
      <c r="A30" s="207" t="s">
        <v>89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f t="shared" si="7"/>
        <v>0</v>
      </c>
    </row>
    <row r="31" spans="1:8">
      <c r="A31" s="208" t="s">
        <v>90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f t="shared" si="7"/>
        <v>0</v>
      </c>
    </row>
    <row r="32" spans="1:8" ht="31.5">
      <c r="A32" s="208" t="s">
        <v>91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f t="shared" si="7"/>
        <v>0</v>
      </c>
    </row>
    <row r="33" spans="1:8">
      <c r="A33" s="209" t="s">
        <v>40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f t="shared" si="7"/>
        <v>0</v>
      </c>
    </row>
    <row r="34" spans="1:8" ht="47.25">
      <c r="A34" s="209" t="s">
        <v>92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f t="shared" si="7"/>
        <v>0</v>
      </c>
    </row>
    <row r="35" spans="1:8" ht="31.5">
      <c r="A35" s="211" t="s">
        <v>807</v>
      </c>
      <c r="B35" s="212">
        <f>B36</f>
        <v>478536.70999999996</v>
      </c>
      <c r="C35" s="212">
        <f t="shared" ref="C35:G35" si="8">C36</f>
        <v>531738.80000000005</v>
      </c>
      <c r="D35" s="212">
        <f t="shared" si="8"/>
        <v>101994.2</v>
      </c>
      <c r="E35" s="212">
        <f t="shared" si="8"/>
        <v>101994.2</v>
      </c>
      <c r="F35" s="212">
        <f t="shared" si="8"/>
        <v>101994.2</v>
      </c>
      <c r="G35" s="212">
        <f t="shared" si="8"/>
        <v>101994.2</v>
      </c>
      <c r="H35" s="212">
        <f t="shared" si="7"/>
        <v>1418252.3099999998</v>
      </c>
    </row>
    <row r="36" spans="1:8">
      <c r="A36" s="207" t="s">
        <v>89</v>
      </c>
      <c r="B36" s="640">
        <f>468972.6+5725.8+3838.31</f>
        <v>478536.70999999996</v>
      </c>
      <c r="C36" s="36">
        <v>531738.80000000005</v>
      </c>
      <c r="D36" s="36">
        <v>101994.2</v>
      </c>
      <c r="E36" s="36">
        <v>101994.2</v>
      </c>
      <c r="F36" s="36">
        <v>101994.2</v>
      </c>
      <c r="G36" s="36">
        <v>101994.2</v>
      </c>
      <c r="H36" s="36">
        <f t="shared" si="7"/>
        <v>1418252.3099999998</v>
      </c>
    </row>
    <row r="37" spans="1:8">
      <c r="A37" s="208" t="s">
        <v>90</v>
      </c>
      <c r="B37" s="36">
        <v>112873.3</v>
      </c>
      <c r="C37" s="36">
        <v>334647.5</v>
      </c>
      <c r="D37" s="36">
        <v>58136.7</v>
      </c>
      <c r="E37" s="36">
        <v>58136.7</v>
      </c>
      <c r="F37" s="36">
        <v>58136.7</v>
      </c>
      <c r="G37" s="36">
        <v>58136.7</v>
      </c>
      <c r="H37" s="36">
        <f t="shared" si="7"/>
        <v>680067.59999999986</v>
      </c>
    </row>
    <row r="38" spans="1:8" ht="31.5">
      <c r="A38" s="208" t="s">
        <v>91</v>
      </c>
      <c r="B38" s="36"/>
      <c r="C38" s="36"/>
      <c r="D38" s="36"/>
      <c r="E38" s="36"/>
      <c r="F38" s="36"/>
      <c r="G38" s="36"/>
      <c r="H38" s="36"/>
    </row>
    <row r="39" spans="1:8">
      <c r="A39" s="209" t="s">
        <v>40</v>
      </c>
      <c r="B39" s="36"/>
      <c r="C39" s="36"/>
      <c r="D39" s="36"/>
      <c r="E39" s="36"/>
      <c r="F39" s="36"/>
      <c r="G39" s="36"/>
      <c r="H39" s="36"/>
    </row>
    <row r="40" spans="1:8" ht="47.25">
      <c r="A40" s="209" t="s">
        <v>92</v>
      </c>
      <c r="B40" s="36"/>
      <c r="C40" s="36"/>
      <c r="D40" s="36"/>
      <c r="E40" s="36"/>
      <c r="F40" s="36"/>
      <c r="G40" s="36"/>
      <c r="H40" s="36"/>
    </row>
    <row r="41" spans="1:8" ht="31.5">
      <c r="A41" s="210" t="s">
        <v>93</v>
      </c>
      <c r="B41" s="79"/>
      <c r="C41" s="79"/>
      <c r="D41" s="79"/>
      <c r="E41" s="79"/>
      <c r="F41" s="79"/>
      <c r="G41" s="79"/>
      <c r="H41" s="79"/>
    </row>
    <row r="42" spans="1:8">
      <c r="A42" s="207" t="s">
        <v>94</v>
      </c>
      <c r="B42" s="36"/>
      <c r="C42" s="36"/>
      <c r="D42" s="36"/>
      <c r="E42" s="36"/>
      <c r="F42" s="36"/>
      <c r="G42" s="36"/>
      <c r="H42" s="36"/>
    </row>
    <row r="43" spans="1:8">
      <c r="A43" s="207" t="s">
        <v>95</v>
      </c>
      <c r="B43" s="36"/>
      <c r="C43" s="36"/>
      <c r="D43" s="36"/>
      <c r="E43" s="36"/>
      <c r="F43" s="36"/>
      <c r="G43" s="36"/>
      <c r="H43" s="36"/>
    </row>
  </sheetData>
  <autoFilter ref="A4:H43"/>
  <mergeCells count="3">
    <mergeCell ref="A1:H1"/>
    <mergeCell ref="A3:A4"/>
    <mergeCell ref="B3:H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M23"/>
  <sheetViews>
    <sheetView zoomScale="85" zoomScaleNormal="85" workbookViewId="0">
      <selection activeCell="B5" sqref="B5:H7"/>
    </sheetView>
  </sheetViews>
  <sheetFormatPr defaultColWidth="9.140625" defaultRowHeight="15.75"/>
  <cols>
    <col min="1" max="1" width="91.85546875" style="1" customWidth="1"/>
    <col min="2" max="2" width="15" style="1" customWidth="1"/>
    <col min="3" max="3" width="14.140625" style="1" customWidth="1"/>
    <col min="4" max="7" width="16.5703125" style="1" customWidth="1"/>
    <col min="8" max="8" width="15.5703125" style="1" customWidth="1"/>
    <col min="9" max="9" width="9.140625" style="1"/>
    <col min="10" max="10" width="22.140625" style="1" customWidth="1"/>
    <col min="11" max="12" width="16.42578125" style="1" bestFit="1" customWidth="1"/>
    <col min="13" max="13" width="15.140625" style="1" customWidth="1"/>
    <col min="14" max="14" width="13.7109375" style="1" bestFit="1" customWidth="1"/>
    <col min="15" max="15" width="12.7109375" style="1" bestFit="1" customWidth="1"/>
    <col min="16" max="16384" width="9.140625" style="1"/>
  </cols>
  <sheetData>
    <row r="1" spans="1:13" ht="18.75">
      <c r="A1" s="737" t="s">
        <v>85</v>
      </c>
      <c r="B1" s="737"/>
      <c r="C1" s="737"/>
      <c r="D1" s="737"/>
      <c r="E1" s="737"/>
      <c r="F1" s="737"/>
      <c r="G1" s="737"/>
      <c r="H1" s="737"/>
    </row>
    <row r="3" spans="1:13" ht="31.5" customHeight="1">
      <c r="A3" s="795" t="s">
        <v>86</v>
      </c>
      <c r="B3" s="797" t="s">
        <v>181</v>
      </c>
      <c r="C3" s="798"/>
      <c r="D3" s="798"/>
      <c r="E3" s="798"/>
      <c r="F3" s="798"/>
      <c r="G3" s="798"/>
      <c r="H3" s="799"/>
    </row>
    <row r="4" spans="1:13" ht="36" customHeight="1">
      <c r="A4" s="795"/>
      <c r="B4" s="268">
        <v>2025</v>
      </c>
      <c r="C4" s="268">
        <v>2026</v>
      </c>
      <c r="D4" s="268">
        <v>2027</v>
      </c>
      <c r="E4" s="268">
        <v>2028</v>
      </c>
      <c r="F4" s="268">
        <v>2029</v>
      </c>
      <c r="G4" s="268">
        <v>2030</v>
      </c>
      <c r="H4" s="268" t="s">
        <v>24</v>
      </c>
    </row>
    <row r="5" spans="1:13">
      <c r="A5" s="37" t="s">
        <v>88</v>
      </c>
      <c r="B5" s="64">
        <f>B6-B10</f>
        <v>477</v>
      </c>
      <c r="C5" s="64">
        <f t="shared" ref="C5:G5" si="0">C6-C10</f>
        <v>477</v>
      </c>
      <c r="D5" s="64">
        <f t="shared" si="0"/>
        <v>477</v>
      </c>
      <c r="E5" s="64">
        <f t="shared" si="0"/>
        <v>477</v>
      </c>
      <c r="F5" s="64">
        <f t="shared" si="0"/>
        <v>477</v>
      </c>
      <c r="G5" s="64">
        <f t="shared" si="0"/>
        <v>477</v>
      </c>
      <c r="H5" s="64">
        <f>SUM(B5:G5)</f>
        <v>2862</v>
      </c>
    </row>
    <row r="6" spans="1:13" ht="21.75" customHeight="1">
      <c r="A6" s="38" t="s">
        <v>89</v>
      </c>
      <c r="B6" s="65">
        <f>B16</f>
        <v>477</v>
      </c>
      <c r="C6" s="65">
        <f t="shared" ref="C6:G6" si="1">C16</f>
        <v>477</v>
      </c>
      <c r="D6" s="65">
        <f t="shared" si="1"/>
        <v>477</v>
      </c>
      <c r="E6" s="65">
        <f t="shared" si="1"/>
        <v>477</v>
      </c>
      <c r="F6" s="65">
        <f t="shared" si="1"/>
        <v>477</v>
      </c>
      <c r="G6" s="65">
        <f t="shared" si="1"/>
        <v>477</v>
      </c>
      <c r="H6" s="65">
        <f>SUM(B6:G6)</f>
        <v>2862</v>
      </c>
      <c r="J6" s="246"/>
      <c r="K6" s="246"/>
      <c r="L6" s="246"/>
      <c r="M6" s="62"/>
    </row>
    <row r="7" spans="1:13">
      <c r="A7" s="39" t="s">
        <v>90</v>
      </c>
      <c r="B7" s="65">
        <f>B17</f>
        <v>0</v>
      </c>
      <c r="C7" s="65">
        <f t="shared" ref="C7:G7" si="2">C17</f>
        <v>0</v>
      </c>
      <c r="D7" s="65">
        <f t="shared" si="2"/>
        <v>0</v>
      </c>
      <c r="E7" s="65">
        <f t="shared" si="2"/>
        <v>0</v>
      </c>
      <c r="F7" s="65">
        <f t="shared" si="2"/>
        <v>0</v>
      </c>
      <c r="G7" s="65">
        <f t="shared" si="2"/>
        <v>0</v>
      </c>
      <c r="H7" s="65">
        <f>SUM(B7:G7)</f>
        <v>0</v>
      </c>
      <c r="J7" s="223"/>
      <c r="K7" s="223"/>
      <c r="L7" s="223"/>
    </row>
    <row r="8" spans="1:13" ht="31.5">
      <c r="A8" s="10" t="s">
        <v>91</v>
      </c>
      <c r="B8" s="20"/>
      <c r="C8" s="20"/>
      <c r="D8" s="20"/>
      <c r="E8" s="20"/>
      <c r="F8" s="20"/>
      <c r="G8" s="20"/>
      <c r="H8" s="20"/>
      <c r="J8" s="118"/>
      <c r="K8" s="118"/>
      <c r="L8" s="118"/>
    </row>
    <row r="9" spans="1:13">
      <c r="A9" s="11" t="s">
        <v>40</v>
      </c>
      <c r="B9" s="20"/>
      <c r="C9" s="20"/>
      <c r="D9" s="20"/>
      <c r="E9" s="20"/>
      <c r="F9" s="20"/>
      <c r="G9" s="20"/>
      <c r="H9" s="20"/>
      <c r="J9" s="67"/>
      <c r="K9" s="67"/>
      <c r="L9" s="67"/>
    </row>
    <row r="10" spans="1:13" ht="47.25">
      <c r="A10" s="253" t="s">
        <v>92</v>
      </c>
      <c r="B10" s="40"/>
      <c r="C10" s="40"/>
      <c r="D10" s="40"/>
      <c r="E10" s="40"/>
      <c r="F10" s="40"/>
      <c r="G10" s="40"/>
      <c r="H10" s="40"/>
      <c r="K10" s="187"/>
    </row>
    <row r="11" spans="1:13" ht="48" customHeight="1">
      <c r="A11" s="63" t="s">
        <v>93</v>
      </c>
      <c r="B11" s="40"/>
      <c r="C11" s="40"/>
      <c r="D11" s="40"/>
      <c r="E11" s="40"/>
      <c r="F11" s="40"/>
      <c r="G11" s="40"/>
      <c r="H11" s="40"/>
      <c r="J11" s="58"/>
      <c r="K11" s="187"/>
    </row>
    <row r="12" spans="1:13">
      <c r="A12" s="2" t="s">
        <v>94</v>
      </c>
      <c r="B12" s="20"/>
      <c r="C12" s="20"/>
      <c r="D12" s="20"/>
      <c r="E12" s="20"/>
      <c r="F12" s="20"/>
      <c r="G12" s="20"/>
      <c r="H12" s="20"/>
    </row>
    <row r="13" spans="1:13">
      <c r="A13" s="2" t="s">
        <v>95</v>
      </c>
      <c r="B13" s="20"/>
      <c r="C13" s="20"/>
      <c r="D13" s="20"/>
      <c r="E13" s="20"/>
      <c r="F13" s="20"/>
      <c r="G13" s="20"/>
      <c r="H13" s="20"/>
    </row>
    <row r="14" spans="1:13">
      <c r="A14" s="2" t="s">
        <v>96</v>
      </c>
      <c r="B14" s="20"/>
      <c r="C14" s="20"/>
      <c r="D14" s="20"/>
      <c r="E14" s="20"/>
      <c r="F14" s="20"/>
      <c r="G14" s="20"/>
      <c r="H14" s="20"/>
    </row>
    <row r="15" spans="1:13" ht="47.25">
      <c r="A15" s="21" t="s">
        <v>727</v>
      </c>
      <c r="B15" s="30">
        <f>B16+B19+B20+B21+B22+B23</f>
        <v>477</v>
      </c>
      <c r="C15" s="30">
        <f>C16+C19+C20+C21+C22+C23</f>
        <v>477</v>
      </c>
      <c r="D15" s="27">
        <f t="shared" ref="D15:G15" si="3">D16+D19+D20+D21+D22+D23</f>
        <v>477</v>
      </c>
      <c r="E15" s="27">
        <f t="shared" si="3"/>
        <v>477</v>
      </c>
      <c r="F15" s="27">
        <f t="shared" si="3"/>
        <v>477</v>
      </c>
      <c r="G15" s="27">
        <f t="shared" si="3"/>
        <v>477</v>
      </c>
      <c r="H15" s="30">
        <f>SUM(B15:G15)</f>
        <v>2862</v>
      </c>
      <c r="J15" s="222">
        <v>477</v>
      </c>
      <c r="K15" s="222">
        <v>477</v>
      </c>
      <c r="L15" s="222">
        <v>477</v>
      </c>
    </row>
    <row r="16" spans="1:13">
      <c r="A16" s="13" t="s">
        <v>89</v>
      </c>
      <c r="B16" s="22">
        <v>477</v>
      </c>
      <c r="C16" s="22">
        <v>477</v>
      </c>
      <c r="D16" s="22">
        <v>477</v>
      </c>
      <c r="E16" s="22">
        <v>477</v>
      </c>
      <c r="F16" s="22">
        <v>477</v>
      </c>
      <c r="G16" s="22">
        <v>477</v>
      </c>
      <c r="H16" s="22">
        <f>SUM(B16:G16)</f>
        <v>2862</v>
      </c>
      <c r="J16" s="67"/>
      <c r="K16" s="67"/>
      <c r="L16" s="67"/>
    </row>
    <row r="17" spans="1:13">
      <c r="A17" s="14" t="s">
        <v>90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f t="shared" ref="H17:H23" si="4">B17+C17+D17</f>
        <v>0</v>
      </c>
      <c r="J17" s="67"/>
      <c r="K17" s="67"/>
      <c r="L17" s="67"/>
      <c r="M17" s="67"/>
    </row>
    <row r="18" spans="1:13" ht="31.5">
      <c r="A18" s="14" t="s">
        <v>91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f t="shared" si="4"/>
        <v>0</v>
      </c>
    </row>
    <row r="19" spans="1:13">
      <c r="A19" s="14" t="s">
        <v>40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f t="shared" si="4"/>
        <v>0</v>
      </c>
    </row>
    <row r="20" spans="1:13" ht="47.25">
      <c r="A20" s="14" t="s">
        <v>92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f t="shared" si="4"/>
        <v>0</v>
      </c>
    </row>
    <row r="21" spans="1:13" ht="31.5">
      <c r="A21" s="70" t="s">
        <v>93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71">
        <f t="shared" si="4"/>
        <v>0</v>
      </c>
    </row>
    <row r="22" spans="1:13">
      <c r="A22" s="13" t="s">
        <v>94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f t="shared" si="4"/>
        <v>0</v>
      </c>
    </row>
    <row r="23" spans="1:13">
      <c r="A23" s="13" t="s">
        <v>95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f t="shared" si="4"/>
        <v>0</v>
      </c>
    </row>
  </sheetData>
  <autoFilter ref="A4:H23"/>
  <mergeCells count="3">
    <mergeCell ref="A1:H1"/>
    <mergeCell ref="A3:A4"/>
    <mergeCell ref="B3:H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M23"/>
  <sheetViews>
    <sheetView zoomScale="85" zoomScaleNormal="85" workbookViewId="0">
      <selection activeCell="B5" sqref="B5:H7"/>
    </sheetView>
  </sheetViews>
  <sheetFormatPr defaultColWidth="9.140625" defaultRowHeight="15.75"/>
  <cols>
    <col min="1" max="1" width="91.85546875" style="1" customWidth="1"/>
    <col min="2" max="2" width="15" style="1" customWidth="1"/>
    <col min="3" max="3" width="14.140625" style="1" customWidth="1"/>
    <col min="4" max="7" width="16.5703125" style="1" customWidth="1"/>
    <col min="8" max="8" width="15.5703125" style="1" customWidth="1"/>
    <col min="9" max="9" width="9.140625" style="1"/>
    <col min="10" max="10" width="22.140625" style="1" customWidth="1"/>
    <col min="11" max="12" width="16.42578125" style="1" bestFit="1" customWidth="1"/>
    <col min="13" max="13" width="15.140625" style="1" customWidth="1"/>
    <col min="14" max="14" width="13.7109375" style="1" bestFit="1" customWidth="1"/>
    <col min="15" max="15" width="12.7109375" style="1" bestFit="1" customWidth="1"/>
    <col min="16" max="16384" width="9.140625" style="1"/>
  </cols>
  <sheetData>
    <row r="1" spans="1:13" ht="18.75">
      <c r="A1" s="737" t="s">
        <v>85</v>
      </c>
      <c r="B1" s="737"/>
      <c r="C1" s="737"/>
      <c r="D1" s="737"/>
      <c r="E1" s="737"/>
      <c r="F1" s="737"/>
      <c r="G1" s="737"/>
      <c r="H1" s="737"/>
    </row>
    <row r="3" spans="1:13" ht="31.5" customHeight="1">
      <c r="A3" s="795" t="s">
        <v>86</v>
      </c>
      <c r="B3" s="797" t="s">
        <v>181</v>
      </c>
      <c r="C3" s="798"/>
      <c r="D3" s="798"/>
      <c r="E3" s="798"/>
      <c r="F3" s="798"/>
      <c r="G3" s="798"/>
      <c r="H3" s="799"/>
    </row>
    <row r="4" spans="1:13" ht="36" customHeight="1">
      <c r="A4" s="795"/>
      <c r="B4" s="268">
        <v>2025</v>
      </c>
      <c r="C4" s="268">
        <v>2026</v>
      </c>
      <c r="D4" s="268">
        <v>2027</v>
      </c>
      <c r="E4" s="268">
        <v>2028</v>
      </c>
      <c r="F4" s="268">
        <v>2029</v>
      </c>
      <c r="G4" s="268">
        <v>2030</v>
      </c>
      <c r="H4" s="268" t="s">
        <v>24</v>
      </c>
    </row>
    <row r="5" spans="1:13">
      <c r="A5" s="37" t="s">
        <v>88</v>
      </c>
      <c r="B5" s="64">
        <f>B6-B10</f>
        <v>302</v>
      </c>
      <c r="C5" s="64">
        <f t="shared" ref="C5:G5" si="0">C6-C10</f>
        <v>0</v>
      </c>
      <c r="D5" s="64">
        <f t="shared" si="0"/>
        <v>0</v>
      </c>
      <c r="E5" s="64">
        <f t="shared" si="0"/>
        <v>0</v>
      </c>
      <c r="F5" s="64">
        <f t="shared" si="0"/>
        <v>0</v>
      </c>
      <c r="G5" s="64">
        <f t="shared" si="0"/>
        <v>0</v>
      </c>
      <c r="H5" s="64">
        <f>SUM(B5:G5)</f>
        <v>302</v>
      </c>
    </row>
    <row r="6" spans="1:13" ht="21.75" customHeight="1">
      <c r="A6" s="38" t="s">
        <v>89</v>
      </c>
      <c r="B6" s="65">
        <f>B16</f>
        <v>302</v>
      </c>
      <c r="C6" s="65">
        <f t="shared" ref="C6:G7" si="1">C16</f>
        <v>0</v>
      </c>
      <c r="D6" s="65">
        <f t="shared" si="1"/>
        <v>0</v>
      </c>
      <c r="E6" s="65">
        <f t="shared" si="1"/>
        <v>0</v>
      </c>
      <c r="F6" s="65">
        <f t="shared" si="1"/>
        <v>0</v>
      </c>
      <c r="G6" s="65">
        <f t="shared" si="1"/>
        <v>0</v>
      </c>
      <c r="H6" s="65">
        <f>SUM(B6:G6)</f>
        <v>302</v>
      </c>
      <c r="J6" s="246"/>
      <c r="K6" s="246"/>
      <c r="L6" s="246"/>
      <c r="M6" s="62"/>
    </row>
    <row r="7" spans="1:13">
      <c r="A7" s="39" t="s">
        <v>90</v>
      </c>
      <c r="B7" s="65">
        <f>B17</f>
        <v>0</v>
      </c>
      <c r="C7" s="65">
        <f t="shared" si="1"/>
        <v>0</v>
      </c>
      <c r="D7" s="65">
        <f t="shared" si="1"/>
        <v>0</v>
      </c>
      <c r="E7" s="65">
        <f t="shared" si="1"/>
        <v>0</v>
      </c>
      <c r="F7" s="65">
        <f t="shared" si="1"/>
        <v>0</v>
      </c>
      <c r="G7" s="65">
        <f t="shared" si="1"/>
        <v>0</v>
      </c>
      <c r="H7" s="65">
        <f>SUM(B7:G7)</f>
        <v>0</v>
      </c>
      <c r="J7" s="223"/>
      <c r="K7" s="223"/>
      <c r="L7" s="223"/>
    </row>
    <row r="8" spans="1:13" ht="31.5">
      <c r="A8" s="10" t="s">
        <v>91</v>
      </c>
      <c r="B8" s="20"/>
      <c r="C8" s="20"/>
      <c r="D8" s="20"/>
      <c r="E8" s="20"/>
      <c r="F8" s="20"/>
      <c r="G8" s="20"/>
      <c r="H8" s="20"/>
      <c r="J8" s="118"/>
      <c r="K8" s="118"/>
      <c r="L8" s="118"/>
    </row>
    <row r="9" spans="1:13">
      <c r="A9" s="11" t="s">
        <v>40</v>
      </c>
      <c r="B9" s="20"/>
      <c r="C9" s="20"/>
      <c r="D9" s="20"/>
      <c r="E9" s="20"/>
      <c r="F9" s="20"/>
      <c r="G9" s="20"/>
      <c r="H9" s="20"/>
      <c r="J9" s="67"/>
      <c r="K9" s="67"/>
      <c r="L9" s="67"/>
    </row>
    <row r="10" spans="1:13" ht="47.25">
      <c r="A10" s="253" t="s">
        <v>92</v>
      </c>
      <c r="B10" s="40"/>
      <c r="C10" s="40"/>
      <c r="D10" s="40"/>
      <c r="E10" s="40"/>
      <c r="F10" s="40"/>
      <c r="G10" s="40"/>
      <c r="H10" s="40"/>
      <c r="K10" s="187"/>
    </row>
    <row r="11" spans="1:13" ht="48" customHeight="1">
      <c r="A11" s="63" t="s">
        <v>93</v>
      </c>
      <c r="B11" s="40"/>
      <c r="C11" s="40"/>
      <c r="D11" s="40"/>
      <c r="E11" s="40"/>
      <c r="F11" s="40"/>
      <c r="G11" s="40"/>
      <c r="H11" s="40"/>
      <c r="J11" s="58"/>
      <c r="K11" s="187"/>
    </row>
    <row r="12" spans="1:13">
      <c r="A12" s="2" t="s">
        <v>94</v>
      </c>
      <c r="B12" s="20"/>
      <c r="C12" s="20"/>
      <c r="D12" s="20"/>
      <c r="E12" s="20"/>
      <c r="F12" s="20"/>
      <c r="G12" s="20"/>
      <c r="H12" s="20"/>
    </row>
    <row r="13" spans="1:13">
      <c r="A13" s="2" t="s">
        <v>95</v>
      </c>
      <c r="B13" s="20"/>
      <c r="C13" s="20"/>
      <c r="D13" s="20"/>
      <c r="E13" s="20"/>
      <c r="F13" s="20"/>
      <c r="G13" s="20"/>
      <c r="H13" s="20"/>
    </row>
    <row r="14" spans="1:13">
      <c r="A14" s="2" t="s">
        <v>96</v>
      </c>
      <c r="B14" s="20"/>
      <c r="C14" s="20"/>
      <c r="D14" s="20"/>
      <c r="E14" s="20"/>
      <c r="F14" s="20"/>
      <c r="G14" s="20"/>
      <c r="H14" s="20"/>
    </row>
    <row r="15" spans="1:13" ht="47.25">
      <c r="A15" s="21" t="s">
        <v>727</v>
      </c>
      <c r="B15" s="30">
        <f>B16+B19+B20+B21+B22+B23</f>
        <v>302</v>
      </c>
      <c r="C15" s="30">
        <f>C16+C19+C20+C21+C22+C23</f>
        <v>0</v>
      </c>
      <c r="D15" s="27">
        <f t="shared" ref="D15:G15" si="2">D16+D19+D20+D21+D22+D23</f>
        <v>0</v>
      </c>
      <c r="E15" s="27">
        <f t="shared" si="2"/>
        <v>0</v>
      </c>
      <c r="F15" s="27">
        <f t="shared" si="2"/>
        <v>0</v>
      </c>
      <c r="G15" s="27">
        <f t="shared" si="2"/>
        <v>0</v>
      </c>
      <c r="H15" s="30">
        <f>SUM(B15:G15)</f>
        <v>302</v>
      </c>
      <c r="J15" s="222"/>
      <c r="K15" s="222"/>
      <c r="L15" s="222"/>
    </row>
    <row r="16" spans="1:13">
      <c r="A16" s="13" t="s">
        <v>89</v>
      </c>
      <c r="B16" s="22">
        <v>302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f>SUM(B16:G16)</f>
        <v>302</v>
      </c>
      <c r="J16" s="67"/>
      <c r="K16" s="67"/>
      <c r="L16" s="67"/>
    </row>
    <row r="17" spans="1:13">
      <c r="A17" s="14" t="s">
        <v>90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f t="shared" ref="H17:H23" si="3">B17+C17+D17</f>
        <v>0</v>
      </c>
      <c r="J17" s="67"/>
      <c r="K17" s="67"/>
      <c r="L17" s="67"/>
      <c r="M17" s="67"/>
    </row>
    <row r="18" spans="1:13" ht="31.5">
      <c r="A18" s="14" t="s">
        <v>91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f t="shared" si="3"/>
        <v>0</v>
      </c>
    </row>
    <row r="19" spans="1:13">
      <c r="A19" s="14" t="s">
        <v>40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f t="shared" si="3"/>
        <v>0</v>
      </c>
    </row>
    <row r="20" spans="1:13" ht="47.25">
      <c r="A20" s="14" t="s">
        <v>92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f t="shared" si="3"/>
        <v>0</v>
      </c>
    </row>
    <row r="21" spans="1:13" ht="31.5">
      <c r="A21" s="70" t="s">
        <v>93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71">
        <f t="shared" si="3"/>
        <v>0</v>
      </c>
    </row>
    <row r="22" spans="1:13">
      <c r="A22" s="13" t="s">
        <v>94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f t="shared" si="3"/>
        <v>0</v>
      </c>
    </row>
    <row r="23" spans="1:13">
      <c r="A23" s="13" t="s">
        <v>95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f t="shared" si="3"/>
        <v>0</v>
      </c>
    </row>
  </sheetData>
  <autoFilter ref="A4:H23"/>
  <mergeCells count="3">
    <mergeCell ref="A1:H1"/>
    <mergeCell ref="A3:A4"/>
    <mergeCell ref="B3:H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G20"/>
  <sheetViews>
    <sheetView topLeftCell="A7" workbookViewId="0">
      <selection activeCell="A28" sqref="A28:XFD28"/>
    </sheetView>
  </sheetViews>
  <sheetFormatPr defaultColWidth="9.140625" defaultRowHeight="15.75"/>
  <cols>
    <col min="1" max="1" width="41.85546875" style="1" customWidth="1"/>
    <col min="2" max="2" width="12.140625" style="1" customWidth="1"/>
    <col min="3" max="16384" width="9.140625" style="1"/>
  </cols>
  <sheetData>
    <row r="1" spans="1:7" ht="36.75" customHeight="1">
      <c r="A1" s="802" t="s">
        <v>98</v>
      </c>
      <c r="B1" s="802"/>
      <c r="C1" s="802"/>
      <c r="D1" s="802"/>
      <c r="E1" s="802"/>
      <c r="F1" s="802"/>
      <c r="G1" s="802"/>
    </row>
    <row r="3" spans="1:7" ht="33" customHeight="1">
      <c r="A3" s="801" t="s">
        <v>99</v>
      </c>
      <c r="B3" s="801" t="s">
        <v>100</v>
      </c>
      <c r="C3" s="801"/>
      <c r="D3" s="801" t="s">
        <v>15</v>
      </c>
      <c r="E3" s="801"/>
      <c r="F3" s="801"/>
      <c r="G3" s="801"/>
    </row>
    <row r="4" spans="1:7">
      <c r="A4" s="801"/>
      <c r="B4" s="9" t="s">
        <v>25</v>
      </c>
      <c r="C4" s="9" t="s">
        <v>26</v>
      </c>
      <c r="D4" s="9">
        <v>2025</v>
      </c>
      <c r="E4" s="9">
        <v>2026</v>
      </c>
      <c r="F4" s="9" t="s">
        <v>27</v>
      </c>
      <c r="G4" s="9" t="s">
        <v>28</v>
      </c>
    </row>
    <row r="5" spans="1:7" ht="53.25" customHeight="1">
      <c r="A5" s="800"/>
      <c r="B5" s="800"/>
      <c r="C5" s="800"/>
      <c r="D5" s="800"/>
      <c r="E5" s="800"/>
      <c r="F5" s="800"/>
      <c r="G5" s="800"/>
    </row>
    <row r="6" spans="1:7">
      <c r="A6" s="12" t="s">
        <v>101</v>
      </c>
      <c r="B6" s="7"/>
      <c r="C6" s="7"/>
      <c r="D6" s="7"/>
      <c r="E6" s="7"/>
      <c r="F6" s="7"/>
      <c r="G6" s="7"/>
    </row>
    <row r="7" spans="1:7">
      <c r="A7" s="2" t="s">
        <v>102</v>
      </c>
      <c r="B7" s="9"/>
      <c r="C7" s="9"/>
      <c r="D7" s="2"/>
      <c r="E7" s="2"/>
      <c r="F7" s="2"/>
      <c r="G7" s="2"/>
    </row>
    <row r="8" spans="1:7">
      <c r="A8" s="2" t="s">
        <v>103</v>
      </c>
      <c r="B8" s="9"/>
      <c r="C8" s="9"/>
      <c r="D8" s="2"/>
      <c r="E8" s="2"/>
      <c r="F8" s="2"/>
      <c r="G8" s="2"/>
    </row>
    <row r="9" spans="1:7" ht="53.25" customHeight="1">
      <c r="A9" s="800"/>
      <c r="B9" s="800"/>
      <c r="C9" s="800"/>
      <c r="D9" s="800"/>
      <c r="E9" s="800"/>
      <c r="F9" s="800" t="e">
        <f>#REF!</f>
        <v>#REF!</v>
      </c>
      <c r="G9" s="800"/>
    </row>
    <row r="10" spans="1:7">
      <c r="A10" s="12" t="s">
        <v>101</v>
      </c>
      <c r="B10" s="7"/>
      <c r="C10" s="7"/>
      <c r="D10" s="7"/>
      <c r="E10" s="7"/>
      <c r="F10" s="7"/>
      <c r="G10" s="7"/>
    </row>
    <row r="11" spans="1:7">
      <c r="A11" s="2" t="s">
        <v>102</v>
      </c>
      <c r="B11" s="9"/>
      <c r="C11" s="9"/>
      <c r="D11" s="2"/>
      <c r="E11" s="2"/>
      <c r="F11" s="2"/>
      <c r="G11" s="2"/>
    </row>
    <row r="12" spans="1:7">
      <c r="A12" s="2" t="s">
        <v>103</v>
      </c>
      <c r="B12" s="9"/>
      <c r="C12" s="9"/>
      <c r="D12" s="2"/>
      <c r="E12" s="2"/>
      <c r="F12" s="2"/>
      <c r="G12" s="2"/>
    </row>
    <row r="13" spans="1:7" ht="33" customHeight="1">
      <c r="A13" s="800"/>
      <c r="B13" s="800"/>
      <c r="C13" s="800"/>
      <c r="D13" s="800"/>
      <c r="E13" s="800"/>
      <c r="F13" s="800" t="e">
        <f>#REF!</f>
        <v>#REF!</v>
      </c>
      <c r="G13" s="800"/>
    </row>
    <row r="14" spans="1:7">
      <c r="A14" s="12" t="s">
        <v>101</v>
      </c>
      <c r="B14" s="7"/>
      <c r="C14" s="7"/>
      <c r="D14" s="7"/>
      <c r="E14" s="7"/>
      <c r="F14" s="7"/>
      <c r="G14" s="7"/>
    </row>
    <row r="15" spans="1:7">
      <c r="A15" s="2" t="s">
        <v>102</v>
      </c>
      <c r="B15" s="9"/>
      <c r="C15" s="9"/>
      <c r="D15" s="2"/>
      <c r="E15" s="2"/>
      <c r="F15" s="2"/>
      <c r="G15" s="2"/>
    </row>
    <row r="16" spans="1:7">
      <c r="A16" s="2" t="s">
        <v>103</v>
      </c>
      <c r="B16" s="9"/>
      <c r="C16" s="9"/>
      <c r="D16" s="2"/>
      <c r="E16" s="2"/>
      <c r="F16" s="2"/>
      <c r="G16" s="2"/>
    </row>
    <row r="17" spans="1:7" ht="25.5" customHeight="1">
      <c r="A17" s="800"/>
      <c r="B17" s="800"/>
      <c r="C17" s="800"/>
      <c r="D17" s="800"/>
      <c r="E17" s="800"/>
      <c r="F17" s="800"/>
      <c r="G17" s="800"/>
    </row>
    <row r="18" spans="1:7">
      <c r="A18" s="12" t="s">
        <v>101</v>
      </c>
      <c r="B18" s="7"/>
      <c r="C18" s="7"/>
      <c r="D18" s="7"/>
      <c r="E18" s="7"/>
      <c r="F18" s="7"/>
      <c r="G18" s="7"/>
    </row>
    <row r="19" spans="1:7">
      <c r="A19" s="2" t="s">
        <v>102</v>
      </c>
      <c r="B19" s="9"/>
      <c r="C19" s="9"/>
      <c r="D19" s="2"/>
      <c r="E19" s="2"/>
      <c r="F19" s="2"/>
      <c r="G19" s="2"/>
    </row>
    <row r="20" spans="1:7">
      <c r="A20" s="2" t="s">
        <v>103</v>
      </c>
      <c r="B20" s="9"/>
      <c r="C20" s="9"/>
      <c r="D20" s="2"/>
      <c r="E20" s="2"/>
      <c r="F20" s="2"/>
      <c r="G20" s="2"/>
    </row>
  </sheetData>
  <mergeCells count="12">
    <mergeCell ref="A3:A4"/>
    <mergeCell ref="B3:C3"/>
    <mergeCell ref="D3:G3"/>
    <mergeCell ref="A1:G1"/>
    <mergeCell ref="F5:G5"/>
    <mergeCell ref="A5:E5"/>
    <mergeCell ref="A9:E9"/>
    <mergeCell ref="F9:G9"/>
    <mergeCell ref="A13:E13"/>
    <mergeCell ref="F13:G13"/>
    <mergeCell ref="A17:E17"/>
    <mergeCell ref="F17:G1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66FF"/>
  </sheetPr>
  <dimension ref="A1:V144"/>
  <sheetViews>
    <sheetView view="pageBreakPreview" topLeftCell="A17" zoomScale="60" zoomScaleNormal="80" workbookViewId="0">
      <selection activeCell="B13" sqref="B13:R13"/>
    </sheetView>
  </sheetViews>
  <sheetFormatPr defaultColWidth="9.140625" defaultRowHeight="15.75"/>
  <cols>
    <col min="1" max="1" width="8.7109375" style="1" customWidth="1"/>
    <col min="2" max="2" width="98.5703125" style="1" customWidth="1"/>
    <col min="3" max="3" width="27.5703125" style="1" customWidth="1"/>
    <col min="4" max="4" width="28.140625" style="1" customWidth="1"/>
    <col min="5" max="5" width="18.5703125" style="1" customWidth="1"/>
    <col min="6" max="6" width="16.85546875" style="1" customWidth="1"/>
    <col min="7" max="7" width="14.42578125" style="1" customWidth="1"/>
    <col min="8" max="8" width="18.5703125" style="1" customWidth="1"/>
    <col min="9" max="9" width="15.7109375" style="1" customWidth="1"/>
    <col min="10" max="10" width="13.7109375" style="1" bestFit="1" customWidth="1"/>
    <col min="11" max="11" width="11.7109375" style="1" customWidth="1"/>
    <col min="12" max="12" width="13.5703125" style="1" customWidth="1"/>
    <col min="13" max="13" width="13.28515625" style="1" customWidth="1"/>
    <col min="14" max="15" width="11" style="1" customWidth="1"/>
    <col min="16" max="16" width="5.5703125" style="1" customWidth="1"/>
    <col min="17" max="17" width="15.7109375" style="1" customWidth="1"/>
    <col min="18" max="16384" width="9.140625" style="1"/>
  </cols>
  <sheetData>
    <row r="1" spans="1:19" ht="30" customHeight="1">
      <c r="A1" s="843" t="s">
        <v>104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  <c r="N1" s="843"/>
      <c r="O1" s="843"/>
      <c r="P1" s="843"/>
      <c r="Q1" s="843"/>
    </row>
    <row r="2" spans="1:19" ht="27.75" customHeight="1">
      <c r="A2" s="844" t="s">
        <v>187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214" t="s">
        <v>645</v>
      </c>
      <c r="S2" s="214" t="s">
        <v>647</v>
      </c>
    </row>
    <row r="4" spans="1:19" ht="18.75">
      <c r="A4" s="829" t="s">
        <v>105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</row>
    <row r="5" spans="1:19" ht="60" customHeight="1">
      <c r="A5" s="801" t="s">
        <v>835</v>
      </c>
      <c r="B5" s="801"/>
      <c r="C5" s="801"/>
      <c r="D5" s="801"/>
      <c r="E5" s="801"/>
      <c r="F5" s="833" t="s">
        <v>205</v>
      </c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</row>
    <row r="6" spans="1:19" s="86" customFormat="1" ht="57.75" customHeight="1">
      <c r="A6" s="763" t="s">
        <v>203</v>
      </c>
      <c r="B6" s="848"/>
      <c r="C6" s="848"/>
      <c r="D6" s="848"/>
      <c r="E6" s="764"/>
      <c r="F6" s="849" t="s">
        <v>1316</v>
      </c>
      <c r="G6" s="849"/>
      <c r="H6" s="849"/>
      <c r="I6" s="849"/>
      <c r="J6" s="849"/>
      <c r="K6" s="849"/>
      <c r="L6" s="849"/>
      <c r="M6" s="849"/>
      <c r="N6" s="849"/>
      <c r="O6" s="849"/>
      <c r="P6" s="849"/>
      <c r="Q6" s="849"/>
    </row>
    <row r="7" spans="1:19" ht="18.75" customHeight="1">
      <c r="A7" s="801" t="s">
        <v>106</v>
      </c>
      <c r="B7" s="801"/>
      <c r="C7" s="801"/>
      <c r="D7" s="801"/>
      <c r="E7" s="801"/>
      <c r="F7" s="833" t="s">
        <v>204</v>
      </c>
      <c r="G7" s="833"/>
      <c r="H7" s="833"/>
      <c r="I7" s="833"/>
      <c r="J7" s="833"/>
      <c r="K7" s="833"/>
      <c r="L7" s="833"/>
      <c r="M7" s="833"/>
      <c r="N7" s="833"/>
      <c r="O7" s="833"/>
      <c r="P7" s="833"/>
      <c r="Q7" s="833"/>
    </row>
    <row r="9" spans="1:19" ht="18.75">
      <c r="A9" s="829" t="s">
        <v>107</v>
      </c>
      <c r="B9" s="829"/>
      <c r="C9" s="829"/>
      <c r="D9" s="829"/>
      <c r="E9" s="829"/>
      <c r="F9" s="829"/>
      <c r="G9" s="829"/>
      <c r="H9" s="829"/>
      <c r="I9" s="829"/>
      <c r="J9" s="829"/>
      <c r="K9" s="829"/>
      <c r="L9" s="829"/>
      <c r="M9" s="829"/>
      <c r="N9" s="829"/>
      <c r="O9" s="829"/>
      <c r="P9" s="829"/>
    </row>
    <row r="10" spans="1:19" ht="74.25" customHeight="1">
      <c r="A10" s="801" t="s">
        <v>20</v>
      </c>
      <c r="B10" s="801" t="s">
        <v>108</v>
      </c>
      <c r="C10" s="801" t="s">
        <v>12</v>
      </c>
      <c r="D10" s="801" t="s">
        <v>11</v>
      </c>
      <c r="E10" s="801" t="s">
        <v>109</v>
      </c>
      <c r="F10" s="801" t="s">
        <v>14</v>
      </c>
      <c r="G10" s="801"/>
      <c r="H10" s="845" t="s">
        <v>110</v>
      </c>
      <c r="I10" s="846"/>
      <c r="J10" s="846"/>
      <c r="K10" s="846"/>
      <c r="L10" s="846"/>
      <c r="M10" s="847"/>
      <c r="N10" s="801" t="s">
        <v>17</v>
      </c>
      <c r="O10" s="801"/>
      <c r="P10" s="801"/>
      <c r="Q10" s="801" t="s">
        <v>111</v>
      </c>
      <c r="R10" s="801" t="s">
        <v>19</v>
      </c>
    </row>
    <row r="11" spans="1:19">
      <c r="A11" s="801"/>
      <c r="B11" s="801"/>
      <c r="C11" s="801"/>
      <c r="D11" s="801"/>
      <c r="E11" s="801"/>
      <c r="F11" s="269" t="s">
        <v>25</v>
      </c>
      <c r="G11" s="269" t="s">
        <v>26</v>
      </c>
      <c r="H11" s="269">
        <v>2025</v>
      </c>
      <c r="I11" s="269">
        <v>2026</v>
      </c>
      <c r="J11" s="269">
        <v>2027</v>
      </c>
      <c r="K11" s="269">
        <v>2028</v>
      </c>
      <c r="L11" s="269">
        <v>2029</v>
      </c>
      <c r="M11" s="269">
        <v>2030</v>
      </c>
      <c r="N11" s="801"/>
      <c r="O11" s="801"/>
      <c r="P11" s="801"/>
      <c r="Q11" s="801"/>
      <c r="R11" s="801"/>
    </row>
    <row r="12" spans="1:19" s="86" customFormat="1">
      <c r="A12" s="266">
        <v>1</v>
      </c>
      <c r="B12" s="271">
        <v>2</v>
      </c>
      <c r="C12" s="271">
        <v>3</v>
      </c>
      <c r="D12" s="271">
        <v>4</v>
      </c>
      <c r="E12" s="271">
        <v>5</v>
      </c>
      <c r="F12" s="271">
        <v>6</v>
      </c>
      <c r="G12" s="271">
        <v>7</v>
      </c>
      <c r="H12" s="271">
        <v>8</v>
      </c>
      <c r="I12" s="271">
        <v>9</v>
      </c>
      <c r="J12" s="271">
        <v>10</v>
      </c>
      <c r="K12" s="271">
        <v>11</v>
      </c>
      <c r="L12" s="271">
        <v>12</v>
      </c>
      <c r="M12" s="271">
        <v>13</v>
      </c>
      <c r="N12" s="763">
        <v>14</v>
      </c>
      <c r="O12" s="848"/>
      <c r="P12" s="764"/>
      <c r="Q12" s="271">
        <v>15</v>
      </c>
      <c r="R12" s="271">
        <v>15</v>
      </c>
    </row>
    <row r="13" spans="1:19" ht="51.75" customHeight="1">
      <c r="A13" s="264" t="s">
        <v>41</v>
      </c>
      <c r="B13" s="834" t="s">
        <v>720</v>
      </c>
      <c r="C13" s="835"/>
      <c r="D13" s="835"/>
      <c r="E13" s="835"/>
      <c r="F13" s="835"/>
      <c r="G13" s="835"/>
      <c r="H13" s="835"/>
      <c r="I13" s="835"/>
      <c r="J13" s="835"/>
      <c r="K13" s="835"/>
      <c r="L13" s="835"/>
      <c r="M13" s="835"/>
      <c r="N13" s="835"/>
      <c r="O13" s="835"/>
      <c r="P13" s="835"/>
      <c r="Q13" s="835"/>
      <c r="R13" s="836"/>
    </row>
    <row r="14" spans="1:19" ht="31.5" customHeight="1">
      <c r="A14" s="100" t="s">
        <v>42</v>
      </c>
      <c r="B14" s="132" t="s">
        <v>266</v>
      </c>
      <c r="C14" s="276" t="s">
        <v>142</v>
      </c>
      <c r="D14" s="276" t="s">
        <v>78</v>
      </c>
      <c r="E14" s="276" t="s">
        <v>267</v>
      </c>
      <c r="F14" s="276">
        <v>70.44</v>
      </c>
      <c r="G14" s="276">
        <v>2023</v>
      </c>
      <c r="H14" s="276">
        <v>72.180000000000007</v>
      </c>
      <c r="I14" s="276">
        <v>72.19</v>
      </c>
      <c r="J14" s="276">
        <v>72.19</v>
      </c>
      <c r="K14" s="276">
        <v>72.19</v>
      </c>
      <c r="L14" s="276">
        <v>72.19</v>
      </c>
      <c r="M14" s="276">
        <v>72.19</v>
      </c>
      <c r="N14" s="850" t="s">
        <v>138</v>
      </c>
      <c r="O14" s="851"/>
      <c r="P14" s="852"/>
      <c r="Q14" s="270" t="s">
        <v>79</v>
      </c>
      <c r="R14" s="270" t="s">
        <v>79</v>
      </c>
    </row>
    <row r="15" spans="1:19" ht="18.75">
      <c r="A15" s="829" t="s">
        <v>269</v>
      </c>
      <c r="B15" s="829"/>
      <c r="C15" s="829"/>
      <c r="D15" s="829"/>
      <c r="E15" s="829"/>
      <c r="F15" s="829"/>
      <c r="G15" s="829"/>
      <c r="H15" s="829"/>
      <c r="I15" s="829"/>
      <c r="J15" s="829"/>
      <c r="K15" s="829"/>
      <c r="L15" s="829"/>
      <c r="M15" s="829"/>
      <c r="N15" s="829"/>
      <c r="O15" s="829"/>
      <c r="P15" s="829"/>
      <c r="Q15" s="829"/>
    </row>
    <row r="16" spans="1:19" ht="21.75" customHeight="1">
      <c r="A16" s="801" t="s">
        <v>20</v>
      </c>
      <c r="B16" s="801" t="s">
        <v>77</v>
      </c>
      <c r="C16" s="801" t="s">
        <v>11</v>
      </c>
      <c r="D16" s="269" t="s">
        <v>114</v>
      </c>
      <c r="E16" s="833" t="s">
        <v>83</v>
      </c>
      <c r="F16" s="833"/>
      <c r="G16" s="833"/>
      <c r="H16" s="833"/>
      <c r="I16" s="833"/>
      <c r="J16" s="833"/>
      <c r="K16" s="833"/>
      <c r="L16" s="833"/>
      <c r="M16" s="833"/>
      <c r="N16" s="833"/>
      <c r="O16" s="833"/>
      <c r="P16" s="833"/>
      <c r="Q16" s="833"/>
      <c r="R16" s="837" t="s">
        <v>115</v>
      </c>
    </row>
    <row r="17" spans="1:18" ht="56.25" customHeight="1">
      <c r="A17" s="801"/>
      <c r="B17" s="801"/>
      <c r="C17" s="801"/>
      <c r="D17" s="269" t="s">
        <v>116</v>
      </c>
      <c r="E17" s="269" t="s">
        <v>29</v>
      </c>
      <c r="F17" s="269" t="s">
        <v>30</v>
      </c>
      <c r="G17" s="269" t="s">
        <v>31</v>
      </c>
      <c r="H17" s="269" t="s">
        <v>32</v>
      </c>
      <c r="I17" s="845" t="s">
        <v>33</v>
      </c>
      <c r="J17" s="847"/>
      <c r="K17" s="845" t="s">
        <v>34</v>
      </c>
      <c r="L17" s="847"/>
      <c r="M17" s="269" t="s">
        <v>35</v>
      </c>
      <c r="N17" s="269" t="s">
        <v>36</v>
      </c>
      <c r="O17" s="271" t="s">
        <v>37</v>
      </c>
      <c r="P17" s="271" t="s">
        <v>38</v>
      </c>
      <c r="Q17" s="269" t="s">
        <v>39</v>
      </c>
      <c r="R17" s="837"/>
    </row>
    <row r="18" spans="1:18" s="86" customFormat="1">
      <c r="A18" s="271">
        <v>1</v>
      </c>
      <c r="B18" s="271">
        <v>2</v>
      </c>
      <c r="C18" s="271">
        <v>3</v>
      </c>
      <c r="D18" s="271">
        <v>4</v>
      </c>
      <c r="E18" s="271">
        <v>5</v>
      </c>
      <c r="F18" s="271">
        <v>6</v>
      </c>
      <c r="G18" s="271">
        <v>7</v>
      </c>
      <c r="H18" s="271">
        <v>8</v>
      </c>
      <c r="I18" s="763">
        <v>9</v>
      </c>
      <c r="J18" s="764"/>
      <c r="K18" s="763">
        <v>10</v>
      </c>
      <c r="L18" s="764"/>
      <c r="M18" s="271">
        <v>11</v>
      </c>
      <c r="N18" s="271">
        <v>12</v>
      </c>
      <c r="O18" s="271">
        <v>13</v>
      </c>
      <c r="P18" s="271">
        <v>14</v>
      </c>
      <c r="Q18" s="271">
        <v>15</v>
      </c>
      <c r="R18" s="271">
        <v>16</v>
      </c>
    </row>
    <row r="19" spans="1:18" ht="51.75" customHeight="1">
      <c r="A19" s="264" t="s">
        <v>41</v>
      </c>
      <c r="B19" s="838" t="str">
        <f>B13</f>
        <v xml:space="preserve">Задача комплекса процессных мероприятий «Развитие информационного поля по профилактике употребления спиртных напитков, наркотических и психотропных веществ, табачных изделий, а также формирование у населения негативного отношения к различным формам зависимостей»
</v>
      </c>
      <c r="C19" s="839"/>
      <c r="D19" s="839"/>
      <c r="E19" s="839"/>
      <c r="F19" s="839"/>
      <c r="G19" s="839"/>
      <c r="H19" s="839"/>
      <c r="I19" s="839"/>
      <c r="J19" s="839"/>
      <c r="K19" s="839"/>
      <c r="L19" s="839"/>
      <c r="M19" s="839"/>
      <c r="N19" s="839"/>
      <c r="O19" s="839"/>
      <c r="P19" s="839"/>
      <c r="Q19" s="839"/>
      <c r="R19" s="839"/>
    </row>
    <row r="20" spans="1:18" ht="33.75" customHeight="1">
      <c r="A20" s="271" t="s">
        <v>64</v>
      </c>
      <c r="B20" s="278" t="str">
        <f>B14</f>
        <v xml:space="preserve"> Ожидаемая продолжительность жизни при рождении</v>
      </c>
      <c r="C20" s="88" t="str">
        <f>D14</f>
        <v>ГП РФ</v>
      </c>
      <c r="D20" s="271" t="s">
        <v>267</v>
      </c>
      <c r="E20" s="288" t="s">
        <v>973</v>
      </c>
      <c r="F20" s="288" t="s">
        <v>973</v>
      </c>
      <c r="G20" s="360" t="s">
        <v>973</v>
      </c>
      <c r="H20" s="288" t="s">
        <v>973</v>
      </c>
      <c r="I20" s="833" t="s">
        <v>973</v>
      </c>
      <c r="J20" s="833"/>
      <c r="K20" s="763" t="s">
        <v>973</v>
      </c>
      <c r="L20" s="764"/>
      <c r="M20" s="288" t="s">
        <v>973</v>
      </c>
      <c r="N20" s="288" t="s">
        <v>973</v>
      </c>
      <c r="O20" s="360" t="s">
        <v>973</v>
      </c>
      <c r="P20" s="288" t="s">
        <v>973</v>
      </c>
      <c r="Q20" s="288" t="s">
        <v>973</v>
      </c>
      <c r="R20" s="271">
        <f>H14</f>
        <v>72.180000000000007</v>
      </c>
    </row>
    <row r="21" spans="1:18" ht="16.5" customHeight="1">
      <c r="A21" s="89"/>
      <c r="B21" s="90"/>
      <c r="C21" s="91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1:18" ht="18.75">
      <c r="A22" s="829" t="s">
        <v>270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  <c r="L22" s="829"/>
      <c r="M22" s="92"/>
      <c r="N22" s="92"/>
      <c r="O22" s="92"/>
      <c r="P22" s="92"/>
      <c r="Q22" s="92"/>
    </row>
    <row r="23" spans="1:18" ht="31.5" customHeight="1">
      <c r="A23" s="801" t="s">
        <v>20</v>
      </c>
      <c r="B23" s="801" t="s">
        <v>117</v>
      </c>
      <c r="C23" s="780" t="s">
        <v>118</v>
      </c>
      <c r="D23" s="840" t="s">
        <v>119</v>
      </c>
      <c r="E23" s="801" t="s">
        <v>14</v>
      </c>
      <c r="F23" s="801"/>
      <c r="G23" s="801" t="s">
        <v>120</v>
      </c>
      <c r="H23" s="801"/>
      <c r="I23" s="801"/>
      <c r="J23" s="801"/>
      <c r="K23" s="801"/>
      <c r="L23" s="801"/>
    </row>
    <row r="24" spans="1:18" ht="23.25" customHeight="1">
      <c r="A24" s="801"/>
      <c r="B24" s="801"/>
      <c r="C24" s="781"/>
      <c r="D24" s="841"/>
      <c r="E24" s="801"/>
      <c r="F24" s="801"/>
      <c r="G24" s="801"/>
      <c r="H24" s="801"/>
      <c r="I24" s="801"/>
      <c r="J24" s="801"/>
      <c r="K24" s="801"/>
      <c r="L24" s="801"/>
    </row>
    <row r="25" spans="1:18" ht="38.25" customHeight="1">
      <c r="A25" s="801"/>
      <c r="B25" s="801"/>
      <c r="C25" s="759"/>
      <c r="D25" s="842"/>
      <c r="E25" s="269" t="s">
        <v>25</v>
      </c>
      <c r="F25" s="269" t="s">
        <v>26</v>
      </c>
      <c r="G25" s="277">
        <v>2025</v>
      </c>
      <c r="H25" s="277">
        <v>2026</v>
      </c>
      <c r="I25" s="277">
        <v>2027</v>
      </c>
      <c r="J25" s="280">
        <v>2028</v>
      </c>
      <c r="K25" s="280">
        <v>2029</v>
      </c>
      <c r="L25" s="280">
        <v>2030</v>
      </c>
    </row>
    <row r="26" spans="1:18" ht="14.25" customHeight="1">
      <c r="A26" s="269">
        <v>1</v>
      </c>
      <c r="B26" s="269">
        <v>2</v>
      </c>
      <c r="C26" s="267">
        <v>3</v>
      </c>
      <c r="D26" s="277">
        <v>4</v>
      </c>
      <c r="E26" s="269">
        <v>5</v>
      </c>
      <c r="F26" s="269">
        <v>6</v>
      </c>
      <c r="G26" s="277">
        <v>7</v>
      </c>
      <c r="H26" s="277">
        <v>8</v>
      </c>
      <c r="I26" s="277">
        <v>9</v>
      </c>
      <c r="J26" s="280">
        <v>10</v>
      </c>
      <c r="K26" s="280">
        <v>11</v>
      </c>
      <c r="L26" s="280">
        <v>12</v>
      </c>
    </row>
    <row r="27" spans="1:18" ht="66.75" customHeight="1">
      <c r="A27" s="830" t="s">
        <v>721</v>
      </c>
      <c r="B27" s="831"/>
      <c r="C27" s="831"/>
      <c r="D27" s="831"/>
      <c r="E27" s="831"/>
      <c r="F27" s="831"/>
      <c r="G27" s="831"/>
      <c r="H27" s="831"/>
      <c r="I27" s="831"/>
      <c r="J27" s="831"/>
      <c r="K27" s="831"/>
      <c r="L27" s="832"/>
    </row>
    <row r="28" spans="1:18" s="86" customFormat="1" ht="92.25" customHeight="1">
      <c r="A28" s="104" t="s">
        <v>41</v>
      </c>
      <c r="B28" s="186" t="s">
        <v>982</v>
      </c>
      <c r="C28" s="106" t="s">
        <v>207</v>
      </c>
      <c r="D28" s="106" t="s">
        <v>302</v>
      </c>
      <c r="E28" s="106">
        <v>1</v>
      </c>
      <c r="F28" s="106">
        <v>2023</v>
      </c>
      <c r="G28" s="106">
        <v>1</v>
      </c>
      <c r="H28" s="106">
        <v>1</v>
      </c>
      <c r="I28" s="106">
        <v>1</v>
      </c>
      <c r="J28" s="106">
        <v>1</v>
      </c>
      <c r="K28" s="106">
        <v>1</v>
      </c>
      <c r="L28" s="106">
        <v>1</v>
      </c>
      <c r="M28" s="824" t="s">
        <v>974</v>
      </c>
      <c r="N28" s="825"/>
      <c r="O28" s="825"/>
      <c r="P28" s="825"/>
    </row>
    <row r="29" spans="1:18" s="86" customFormat="1" ht="75" customHeight="1">
      <c r="A29" s="271" t="s">
        <v>42</v>
      </c>
      <c r="B29" s="816" t="s">
        <v>268</v>
      </c>
      <c r="C29" s="817"/>
      <c r="D29" s="817"/>
      <c r="E29" s="817"/>
      <c r="F29" s="817"/>
      <c r="G29" s="817"/>
      <c r="H29" s="817"/>
      <c r="I29" s="817"/>
      <c r="J29" s="817"/>
      <c r="K29" s="817"/>
      <c r="L29" s="818"/>
      <c r="M29" s="96"/>
      <c r="N29" s="96"/>
      <c r="O29" s="183" t="s">
        <v>277</v>
      </c>
      <c r="P29" s="96"/>
      <c r="Q29" s="95" t="s">
        <v>279</v>
      </c>
    </row>
    <row r="30" spans="1:18" s="86" customFormat="1" ht="65.25" customHeight="1">
      <c r="A30" s="104" t="s">
        <v>63</v>
      </c>
      <c r="B30" s="186" t="s">
        <v>543</v>
      </c>
      <c r="C30" s="106" t="s">
        <v>207</v>
      </c>
      <c r="D30" s="107" t="s">
        <v>302</v>
      </c>
      <c r="E30" s="150">
        <v>1</v>
      </c>
      <c r="F30" s="150">
        <v>2023</v>
      </c>
      <c r="G30" s="150">
        <v>1</v>
      </c>
      <c r="H30" s="150">
        <v>1</v>
      </c>
      <c r="I30" s="150">
        <v>1</v>
      </c>
      <c r="J30" s="150">
        <v>1</v>
      </c>
      <c r="K30" s="150">
        <v>1</v>
      </c>
      <c r="L30" s="150">
        <v>1</v>
      </c>
      <c r="M30" s="216" t="s">
        <v>975</v>
      </c>
      <c r="N30" s="96"/>
      <c r="O30" s="183"/>
      <c r="P30" s="96"/>
      <c r="Q30" s="95" t="s">
        <v>280</v>
      </c>
    </row>
    <row r="31" spans="1:18" s="86" customFormat="1" ht="52.5" customHeight="1">
      <c r="A31" s="271" t="s">
        <v>64</v>
      </c>
      <c r="B31" s="813" t="s">
        <v>306</v>
      </c>
      <c r="C31" s="814"/>
      <c r="D31" s="814"/>
      <c r="E31" s="814"/>
      <c r="F31" s="814"/>
      <c r="G31" s="814"/>
      <c r="H31" s="814"/>
      <c r="I31" s="814"/>
      <c r="J31" s="814"/>
      <c r="K31" s="814"/>
      <c r="L31" s="815"/>
      <c r="M31" s="96"/>
      <c r="N31" s="96"/>
      <c r="O31" s="184" t="s">
        <v>47</v>
      </c>
      <c r="P31" s="96"/>
    </row>
    <row r="32" spans="1:18" s="86" customFormat="1" ht="76.5" customHeight="1">
      <c r="A32" s="104">
        <v>3</v>
      </c>
      <c r="B32" s="105" t="s">
        <v>542</v>
      </c>
      <c r="C32" s="106" t="s">
        <v>540</v>
      </c>
      <c r="D32" s="106" t="s">
        <v>210</v>
      </c>
      <c r="E32" s="106">
        <v>80</v>
      </c>
      <c r="F32" s="106">
        <v>2023</v>
      </c>
      <c r="G32" s="106">
        <v>80</v>
      </c>
      <c r="H32" s="106" t="s">
        <v>79</v>
      </c>
      <c r="I32" s="106" t="s">
        <v>79</v>
      </c>
      <c r="J32" s="106" t="s">
        <v>79</v>
      </c>
      <c r="K32" s="106" t="s">
        <v>79</v>
      </c>
      <c r="L32" s="106" t="s">
        <v>79</v>
      </c>
      <c r="M32" s="216" t="s">
        <v>648</v>
      </c>
      <c r="O32" s="94"/>
    </row>
    <row r="33" spans="1:20" s="86" customFormat="1" ht="23.25" customHeight="1">
      <c r="A33" s="271" t="s">
        <v>70</v>
      </c>
      <c r="B33" s="826" t="s">
        <v>541</v>
      </c>
      <c r="C33" s="827"/>
      <c r="D33" s="827"/>
      <c r="E33" s="827"/>
      <c r="F33" s="827"/>
      <c r="G33" s="827"/>
      <c r="H33" s="827"/>
      <c r="I33" s="827"/>
      <c r="J33" s="827"/>
      <c r="K33" s="827"/>
      <c r="L33" s="828"/>
      <c r="O33" s="94" t="s">
        <v>278</v>
      </c>
    </row>
    <row r="34" spans="1:20" s="86" customFormat="1" ht="119.25" customHeight="1">
      <c r="A34" s="104">
        <v>4</v>
      </c>
      <c r="B34" s="105" t="s">
        <v>544</v>
      </c>
      <c r="C34" s="106" t="s">
        <v>207</v>
      </c>
      <c r="D34" s="107" t="s">
        <v>275</v>
      </c>
      <c r="E34" s="106">
        <v>4</v>
      </c>
      <c r="F34" s="106">
        <v>2023</v>
      </c>
      <c r="G34" s="106">
        <v>4</v>
      </c>
      <c r="H34" s="106" t="s">
        <v>79</v>
      </c>
      <c r="I34" s="106" t="s">
        <v>79</v>
      </c>
      <c r="J34" s="106" t="s">
        <v>79</v>
      </c>
      <c r="K34" s="106" t="s">
        <v>79</v>
      </c>
      <c r="L34" s="106" t="s">
        <v>79</v>
      </c>
      <c r="M34" s="216" t="s">
        <v>648</v>
      </c>
      <c r="O34" s="93"/>
    </row>
    <row r="35" spans="1:20" s="86" customFormat="1" ht="31.5" customHeight="1">
      <c r="A35" s="271" t="s">
        <v>75</v>
      </c>
      <c r="B35" s="813" t="s">
        <v>274</v>
      </c>
      <c r="C35" s="814"/>
      <c r="D35" s="814"/>
      <c r="E35" s="814"/>
      <c r="F35" s="814"/>
      <c r="G35" s="814"/>
      <c r="H35" s="814"/>
      <c r="I35" s="814"/>
      <c r="J35" s="814"/>
      <c r="K35" s="814"/>
      <c r="L35" s="815"/>
      <c r="O35" s="94" t="s">
        <v>48</v>
      </c>
    </row>
    <row r="36" spans="1:20" ht="18.75">
      <c r="A36" s="819" t="s">
        <v>271</v>
      </c>
      <c r="B36" s="819"/>
      <c r="C36" s="819"/>
      <c r="D36" s="819"/>
      <c r="E36" s="819"/>
      <c r="F36" s="819"/>
      <c r="G36" s="819"/>
      <c r="H36" s="819"/>
      <c r="I36" s="819"/>
      <c r="J36" s="819"/>
      <c r="K36" s="819"/>
      <c r="L36" s="819"/>
      <c r="M36" s="92"/>
      <c r="N36" s="92"/>
      <c r="O36" s="92"/>
      <c r="P36" s="92"/>
      <c r="Q36" s="92"/>
    </row>
    <row r="37" spans="1:20" ht="22.5" customHeight="1">
      <c r="A37" s="820" t="s">
        <v>121</v>
      </c>
      <c r="B37" s="820"/>
      <c r="C37" s="820"/>
      <c r="D37" s="820"/>
      <c r="E37" s="820"/>
      <c r="F37" s="795" t="s">
        <v>87</v>
      </c>
      <c r="G37" s="795"/>
      <c r="H37" s="795"/>
      <c r="I37" s="795"/>
      <c r="J37" s="795"/>
      <c r="K37" s="795"/>
      <c r="L37" s="795"/>
    </row>
    <row r="38" spans="1:20" ht="26.25" customHeight="1">
      <c r="A38" s="821"/>
      <c r="B38" s="821"/>
      <c r="C38" s="821"/>
      <c r="D38" s="821"/>
      <c r="E38" s="821"/>
      <c r="F38" s="268">
        <v>2025</v>
      </c>
      <c r="G38" s="268">
        <v>2026</v>
      </c>
      <c r="H38" s="268">
        <v>2027</v>
      </c>
      <c r="I38" s="268">
        <v>2028</v>
      </c>
      <c r="J38" s="268">
        <v>2029</v>
      </c>
      <c r="K38" s="268">
        <v>2030</v>
      </c>
      <c r="L38" s="268" t="s">
        <v>24</v>
      </c>
    </row>
    <row r="39" spans="1:20" ht="23.25" customHeight="1">
      <c r="A39" s="822" t="s">
        <v>281</v>
      </c>
      <c r="B39" s="822"/>
      <c r="C39" s="822"/>
      <c r="D39" s="822"/>
      <c r="E39" s="822"/>
      <c r="F39" s="377">
        <f>F75+F85+F95+F105</f>
        <v>977.7</v>
      </c>
      <c r="G39" s="377">
        <f t="shared" ref="G39:K39" si="0">G75+G85+G95+G105</f>
        <v>675.7</v>
      </c>
      <c r="H39" s="377">
        <f t="shared" si="0"/>
        <v>675.7</v>
      </c>
      <c r="I39" s="377">
        <f t="shared" si="0"/>
        <v>675.7</v>
      </c>
      <c r="J39" s="377">
        <f t="shared" si="0"/>
        <v>675.7</v>
      </c>
      <c r="K39" s="377">
        <f t="shared" si="0"/>
        <v>675.7</v>
      </c>
      <c r="L39" s="377">
        <f>SUM(F39:K39)</f>
        <v>4356.2</v>
      </c>
    </row>
    <row r="40" spans="1:20" ht="15.75" customHeight="1">
      <c r="A40" s="804" t="s">
        <v>89</v>
      </c>
      <c r="B40" s="804"/>
      <c r="C40" s="804"/>
      <c r="D40" s="804"/>
      <c r="E40" s="804"/>
      <c r="F40" s="378">
        <f>F48+F57+F66</f>
        <v>977.7</v>
      </c>
      <c r="G40" s="378">
        <f t="shared" ref="G40:K40" si="1">G48+G57+G66</f>
        <v>675.7</v>
      </c>
      <c r="H40" s="378">
        <f t="shared" si="1"/>
        <v>675.7</v>
      </c>
      <c r="I40" s="378">
        <f t="shared" si="1"/>
        <v>675.7</v>
      </c>
      <c r="J40" s="378">
        <f t="shared" si="1"/>
        <v>675.7</v>
      </c>
      <c r="K40" s="378">
        <f t="shared" si="1"/>
        <v>675.7</v>
      </c>
      <c r="L40" s="378">
        <f>SUM(F40:K40)</f>
        <v>4356.2</v>
      </c>
      <c r="M40" s="249">
        <v>977.697</v>
      </c>
      <c r="N40" s="249">
        <v>675.697</v>
      </c>
      <c r="O40" s="249">
        <v>675.697</v>
      </c>
      <c r="P40" s="185"/>
      <c r="Q40" s="1">
        <v>0</v>
      </c>
      <c r="R40" s="1">
        <v>0</v>
      </c>
      <c r="S40" s="1">
        <v>0</v>
      </c>
    </row>
    <row r="41" spans="1:20">
      <c r="A41" s="810"/>
      <c r="B41" s="811" t="s">
        <v>90</v>
      </c>
      <c r="C41" s="811"/>
      <c r="D41" s="811"/>
      <c r="E41" s="811"/>
      <c r="F41" s="379">
        <v>0</v>
      </c>
      <c r="G41" s="379">
        <v>0</v>
      </c>
      <c r="H41" s="379">
        <v>0</v>
      </c>
      <c r="I41" s="379">
        <v>0</v>
      </c>
      <c r="J41" s="379">
        <v>0</v>
      </c>
      <c r="K41" s="379">
        <v>0</v>
      </c>
      <c r="L41" s="379">
        <v>0</v>
      </c>
    </row>
    <row r="42" spans="1:20" ht="33" customHeight="1">
      <c r="A42" s="810"/>
      <c r="B42" s="806" t="s">
        <v>91</v>
      </c>
      <c r="C42" s="806"/>
      <c r="D42" s="806"/>
      <c r="E42" s="806"/>
      <c r="F42" s="379">
        <v>0</v>
      </c>
      <c r="G42" s="379">
        <v>0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</row>
    <row r="43" spans="1:20">
      <c r="A43" s="810"/>
      <c r="B43" s="804" t="s">
        <v>40</v>
      </c>
      <c r="C43" s="804"/>
      <c r="D43" s="804"/>
      <c r="E43" s="804"/>
      <c r="F43" s="379">
        <v>0</v>
      </c>
      <c r="G43" s="379">
        <v>0</v>
      </c>
      <c r="H43" s="379">
        <v>0</v>
      </c>
      <c r="I43" s="379">
        <v>0</v>
      </c>
      <c r="J43" s="379">
        <v>0</v>
      </c>
      <c r="K43" s="379">
        <v>0</v>
      </c>
      <c r="L43" s="379">
        <v>0</v>
      </c>
      <c r="M43" s="372">
        <v>977.7</v>
      </c>
      <c r="N43" s="372">
        <v>675.7</v>
      </c>
      <c r="O43" s="372">
        <v>675.7</v>
      </c>
      <c r="P43" s="372">
        <v>675.7</v>
      </c>
      <c r="Q43" s="372">
        <v>675.7</v>
      </c>
      <c r="R43" s="372">
        <v>675.7</v>
      </c>
      <c r="S43" s="372">
        <v>4356.2</v>
      </c>
      <c r="T43" s="373"/>
    </row>
    <row r="44" spans="1:20" ht="51.75" customHeight="1">
      <c r="A44" s="810"/>
      <c r="B44" s="804" t="s">
        <v>123</v>
      </c>
      <c r="C44" s="804"/>
      <c r="D44" s="804"/>
      <c r="E44" s="804"/>
      <c r="F44" s="379">
        <v>0</v>
      </c>
      <c r="G44" s="379">
        <v>0</v>
      </c>
      <c r="H44" s="379">
        <v>0</v>
      </c>
      <c r="I44" s="379">
        <v>0</v>
      </c>
      <c r="J44" s="379">
        <v>0</v>
      </c>
      <c r="K44" s="379">
        <v>0</v>
      </c>
      <c r="L44" s="379">
        <v>0</v>
      </c>
      <c r="M44" s="372">
        <v>977.7</v>
      </c>
      <c r="N44" s="372">
        <v>675.7</v>
      </c>
      <c r="O44" s="372">
        <v>675.7</v>
      </c>
      <c r="P44" s="372">
        <v>675.7</v>
      </c>
      <c r="Q44" s="372">
        <v>675.7</v>
      </c>
      <c r="R44" s="372">
        <v>675.7</v>
      </c>
      <c r="S44" s="372">
        <v>4356.2</v>
      </c>
      <c r="T44" s="373"/>
    </row>
    <row r="45" spans="1:20" ht="27.75" customHeight="1">
      <c r="A45" s="823" t="s">
        <v>93</v>
      </c>
      <c r="B45" s="823"/>
      <c r="C45" s="823"/>
      <c r="D45" s="823"/>
      <c r="E45" s="823"/>
      <c r="F45" s="379">
        <v>0</v>
      </c>
      <c r="G45" s="379">
        <v>0</v>
      </c>
      <c r="H45" s="379">
        <v>0</v>
      </c>
      <c r="I45" s="379">
        <v>0</v>
      </c>
      <c r="J45" s="379">
        <v>0</v>
      </c>
      <c r="K45" s="379">
        <v>0</v>
      </c>
      <c r="L45" s="379">
        <v>0</v>
      </c>
    </row>
    <row r="46" spans="1:20" ht="15.75" customHeight="1">
      <c r="A46" s="804" t="s">
        <v>94</v>
      </c>
      <c r="B46" s="804"/>
      <c r="C46" s="804"/>
      <c r="D46" s="804"/>
      <c r="E46" s="804"/>
      <c r="F46" s="379">
        <v>0</v>
      </c>
      <c r="G46" s="379">
        <v>0</v>
      </c>
      <c r="H46" s="379">
        <v>0</v>
      </c>
      <c r="I46" s="379">
        <v>0</v>
      </c>
      <c r="J46" s="379">
        <v>0</v>
      </c>
      <c r="K46" s="379">
        <v>0</v>
      </c>
      <c r="L46" s="379">
        <v>0</v>
      </c>
    </row>
    <row r="47" spans="1:20" ht="22.5" customHeight="1">
      <c r="A47" s="804" t="s">
        <v>95</v>
      </c>
      <c r="B47" s="804"/>
      <c r="C47" s="804"/>
      <c r="D47" s="804"/>
      <c r="E47" s="804"/>
      <c r="F47" s="379">
        <v>0</v>
      </c>
      <c r="G47" s="379">
        <v>0</v>
      </c>
      <c r="H47" s="379">
        <v>0</v>
      </c>
      <c r="I47" s="379">
        <v>0</v>
      </c>
      <c r="J47" s="379">
        <v>0</v>
      </c>
      <c r="K47" s="379">
        <v>0</v>
      </c>
      <c r="L47" s="379">
        <v>0</v>
      </c>
    </row>
    <row r="48" spans="1:20" ht="22.5" customHeight="1">
      <c r="A48" s="807" t="s">
        <v>836</v>
      </c>
      <c r="B48" s="808"/>
      <c r="C48" s="808"/>
      <c r="D48" s="808"/>
      <c r="E48" s="809"/>
      <c r="F48" s="324">
        <f>F49</f>
        <v>198.7</v>
      </c>
      <c r="G48" s="324">
        <f t="shared" ref="G48:K48" si="2">G49</f>
        <v>198.7</v>
      </c>
      <c r="H48" s="324">
        <f t="shared" si="2"/>
        <v>198.7</v>
      </c>
      <c r="I48" s="324">
        <f t="shared" si="2"/>
        <v>198.7</v>
      </c>
      <c r="J48" s="324">
        <f t="shared" si="2"/>
        <v>198.7</v>
      </c>
      <c r="K48" s="324">
        <f t="shared" si="2"/>
        <v>198.7</v>
      </c>
      <c r="L48" s="324">
        <f>SUM(F48:K48)</f>
        <v>1192.2</v>
      </c>
    </row>
    <row r="49" spans="1:12" ht="22.5" customHeight="1">
      <c r="A49" s="804" t="s">
        <v>89</v>
      </c>
      <c r="B49" s="804"/>
      <c r="C49" s="804"/>
      <c r="D49" s="804"/>
      <c r="E49" s="804"/>
      <c r="F49" s="36">
        <f>F76</f>
        <v>198.7</v>
      </c>
      <c r="G49" s="36">
        <f t="shared" ref="G49:K49" si="3">G76</f>
        <v>198.7</v>
      </c>
      <c r="H49" s="36">
        <f t="shared" si="3"/>
        <v>198.7</v>
      </c>
      <c r="I49" s="36">
        <f t="shared" si="3"/>
        <v>198.7</v>
      </c>
      <c r="J49" s="36">
        <f t="shared" si="3"/>
        <v>198.7</v>
      </c>
      <c r="K49" s="36">
        <f t="shared" si="3"/>
        <v>198.7</v>
      </c>
      <c r="L49" s="36">
        <f>SUM(F49:K49)</f>
        <v>1192.2</v>
      </c>
    </row>
    <row r="50" spans="1:12" ht="22.5" customHeight="1">
      <c r="A50" s="810"/>
      <c r="B50" s="811" t="s">
        <v>90</v>
      </c>
      <c r="C50" s="811"/>
      <c r="D50" s="811"/>
      <c r="E50" s="811"/>
      <c r="F50" s="36">
        <f t="shared" ref="F50:L56" si="4">F41</f>
        <v>0</v>
      </c>
      <c r="G50" s="36">
        <f t="shared" si="4"/>
        <v>0</v>
      </c>
      <c r="H50" s="36">
        <f t="shared" si="4"/>
        <v>0</v>
      </c>
      <c r="I50" s="36">
        <f t="shared" si="4"/>
        <v>0</v>
      </c>
      <c r="J50" s="36">
        <f t="shared" si="4"/>
        <v>0</v>
      </c>
      <c r="K50" s="36">
        <f t="shared" si="4"/>
        <v>0</v>
      </c>
      <c r="L50" s="36">
        <f t="shared" si="4"/>
        <v>0</v>
      </c>
    </row>
    <row r="51" spans="1:12" ht="22.5" customHeight="1">
      <c r="A51" s="810"/>
      <c r="B51" s="806" t="s">
        <v>91</v>
      </c>
      <c r="C51" s="806"/>
      <c r="D51" s="806"/>
      <c r="E51" s="806"/>
      <c r="F51" s="36">
        <f t="shared" si="4"/>
        <v>0</v>
      </c>
      <c r="G51" s="36">
        <f t="shared" si="4"/>
        <v>0</v>
      </c>
      <c r="H51" s="36">
        <f t="shared" si="4"/>
        <v>0</v>
      </c>
      <c r="I51" s="36">
        <f t="shared" si="4"/>
        <v>0</v>
      </c>
      <c r="J51" s="36">
        <f t="shared" si="4"/>
        <v>0</v>
      </c>
      <c r="K51" s="36">
        <f t="shared" si="4"/>
        <v>0</v>
      </c>
      <c r="L51" s="36">
        <f t="shared" si="4"/>
        <v>0</v>
      </c>
    </row>
    <row r="52" spans="1:12" ht="22.5" customHeight="1">
      <c r="A52" s="810"/>
      <c r="B52" s="804" t="s">
        <v>40</v>
      </c>
      <c r="C52" s="804"/>
      <c r="D52" s="804"/>
      <c r="E52" s="804"/>
      <c r="F52" s="36">
        <f t="shared" si="4"/>
        <v>0</v>
      </c>
      <c r="G52" s="36">
        <f t="shared" si="4"/>
        <v>0</v>
      </c>
      <c r="H52" s="36">
        <f t="shared" si="4"/>
        <v>0</v>
      </c>
      <c r="I52" s="36">
        <f t="shared" si="4"/>
        <v>0</v>
      </c>
      <c r="J52" s="36">
        <f t="shared" si="4"/>
        <v>0</v>
      </c>
      <c r="K52" s="36">
        <f t="shared" si="4"/>
        <v>0</v>
      </c>
      <c r="L52" s="36">
        <f t="shared" si="4"/>
        <v>0</v>
      </c>
    </row>
    <row r="53" spans="1:12" ht="22.5" customHeight="1">
      <c r="A53" s="810"/>
      <c r="B53" s="804" t="s">
        <v>123</v>
      </c>
      <c r="C53" s="804"/>
      <c r="D53" s="804"/>
      <c r="E53" s="804"/>
      <c r="F53" s="36">
        <f t="shared" si="4"/>
        <v>0</v>
      </c>
      <c r="G53" s="36">
        <f t="shared" si="4"/>
        <v>0</v>
      </c>
      <c r="H53" s="36">
        <f t="shared" si="4"/>
        <v>0</v>
      </c>
      <c r="I53" s="36">
        <f t="shared" si="4"/>
        <v>0</v>
      </c>
      <c r="J53" s="36">
        <f t="shared" si="4"/>
        <v>0</v>
      </c>
      <c r="K53" s="36">
        <f t="shared" si="4"/>
        <v>0</v>
      </c>
      <c r="L53" s="36">
        <f t="shared" si="4"/>
        <v>0</v>
      </c>
    </row>
    <row r="54" spans="1:12" ht="22.5" customHeight="1">
      <c r="A54" s="804" t="s">
        <v>93</v>
      </c>
      <c r="B54" s="804"/>
      <c r="C54" s="804"/>
      <c r="D54" s="804"/>
      <c r="E54" s="804"/>
      <c r="F54" s="36">
        <f t="shared" si="4"/>
        <v>0</v>
      </c>
      <c r="G54" s="36">
        <f t="shared" si="4"/>
        <v>0</v>
      </c>
      <c r="H54" s="36">
        <f t="shared" si="4"/>
        <v>0</v>
      </c>
      <c r="I54" s="36">
        <f t="shared" si="4"/>
        <v>0</v>
      </c>
      <c r="J54" s="36">
        <f t="shared" si="4"/>
        <v>0</v>
      </c>
      <c r="K54" s="36">
        <f t="shared" si="4"/>
        <v>0</v>
      </c>
      <c r="L54" s="36">
        <f t="shared" si="4"/>
        <v>0</v>
      </c>
    </row>
    <row r="55" spans="1:12" ht="22.5" customHeight="1">
      <c r="A55" s="804" t="s">
        <v>94</v>
      </c>
      <c r="B55" s="804"/>
      <c r="C55" s="804"/>
      <c r="D55" s="804"/>
      <c r="E55" s="804"/>
      <c r="F55" s="36">
        <f t="shared" si="4"/>
        <v>0</v>
      </c>
      <c r="G55" s="36">
        <f t="shared" si="4"/>
        <v>0</v>
      </c>
      <c r="H55" s="36">
        <f t="shared" si="4"/>
        <v>0</v>
      </c>
      <c r="I55" s="36">
        <f t="shared" si="4"/>
        <v>0</v>
      </c>
      <c r="J55" s="36">
        <f t="shared" si="4"/>
        <v>0</v>
      </c>
      <c r="K55" s="36">
        <f t="shared" si="4"/>
        <v>0</v>
      </c>
      <c r="L55" s="36">
        <f t="shared" si="4"/>
        <v>0</v>
      </c>
    </row>
    <row r="56" spans="1:12" ht="22.5" customHeight="1">
      <c r="A56" s="804" t="s">
        <v>95</v>
      </c>
      <c r="B56" s="804"/>
      <c r="C56" s="804"/>
      <c r="D56" s="804"/>
      <c r="E56" s="804"/>
      <c r="F56" s="36">
        <f t="shared" si="4"/>
        <v>0</v>
      </c>
      <c r="G56" s="36">
        <f t="shared" si="4"/>
        <v>0</v>
      </c>
      <c r="H56" s="36">
        <f t="shared" si="4"/>
        <v>0</v>
      </c>
      <c r="I56" s="36">
        <f t="shared" si="4"/>
        <v>0</v>
      </c>
      <c r="J56" s="36">
        <f t="shared" si="4"/>
        <v>0</v>
      </c>
      <c r="K56" s="36">
        <f t="shared" si="4"/>
        <v>0</v>
      </c>
      <c r="L56" s="36">
        <f t="shared" si="4"/>
        <v>0</v>
      </c>
    </row>
    <row r="57" spans="1:12" ht="22.5" customHeight="1">
      <c r="A57" s="807" t="s">
        <v>976</v>
      </c>
      <c r="B57" s="808"/>
      <c r="C57" s="808"/>
      <c r="D57" s="808"/>
      <c r="E57" s="809"/>
      <c r="F57" s="380">
        <f>F58</f>
        <v>477</v>
      </c>
      <c r="G57" s="380">
        <f t="shared" ref="G57:K57" si="5">G58</f>
        <v>477</v>
      </c>
      <c r="H57" s="380">
        <f t="shared" si="5"/>
        <v>477</v>
      </c>
      <c r="I57" s="380">
        <f t="shared" si="5"/>
        <v>477</v>
      </c>
      <c r="J57" s="380">
        <f t="shared" si="5"/>
        <v>477</v>
      </c>
      <c r="K57" s="380">
        <f t="shared" si="5"/>
        <v>477</v>
      </c>
      <c r="L57" s="380">
        <f>SUM(F57:K57)</f>
        <v>2862</v>
      </c>
    </row>
    <row r="58" spans="1:12" ht="22.5" customHeight="1">
      <c r="A58" s="804" t="s">
        <v>89</v>
      </c>
      <c r="B58" s="804"/>
      <c r="C58" s="804"/>
      <c r="D58" s="804"/>
      <c r="E58" s="804"/>
      <c r="F58" s="22">
        <f>F86</f>
        <v>477</v>
      </c>
      <c r="G58" s="22">
        <f t="shared" ref="G58:K58" si="6">G86</f>
        <v>477</v>
      </c>
      <c r="H58" s="22">
        <f t="shared" si="6"/>
        <v>477</v>
      </c>
      <c r="I58" s="22">
        <f t="shared" si="6"/>
        <v>477</v>
      </c>
      <c r="J58" s="22">
        <f t="shared" si="6"/>
        <v>477</v>
      </c>
      <c r="K58" s="22">
        <f t="shared" si="6"/>
        <v>477</v>
      </c>
      <c r="L58" s="22">
        <f>SUM(F58:K58)</f>
        <v>2862</v>
      </c>
    </row>
    <row r="59" spans="1:12" ht="22.5" customHeight="1">
      <c r="A59" s="810"/>
      <c r="B59" s="811" t="s">
        <v>90</v>
      </c>
      <c r="C59" s="811"/>
      <c r="D59" s="811"/>
      <c r="E59" s="811"/>
      <c r="F59" s="36">
        <f t="shared" ref="F59:L59" si="7">F50</f>
        <v>0</v>
      </c>
      <c r="G59" s="36">
        <f t="shared" si="7"/>
        <v>0</v>
      </c>
      <c r="H59" s="36">
        <f t="shared" si="7"/>
        <v>0</v>
      </c>
      <c r="I59" s="36">
        <f t="shared" si="7"/>
        <v>0</v>
      </c>
      <c r="J59" s="36">
        <f t="shared" si="7"/>
        <v>0</v>
      </c>
      <c r="K59" s="36">
        <f t="shared" si="7"/>
        <v>0</v>
      </c>
      <c r="L59" s="36">
        <f t="shared" si="7"/>
        <v>0</v>
      </c>
    </row>
    <row r="60" spans="1:12" ht="22.5" customHeight="1">
      <c r="A60" s="810"/>
      <c r="B60" s="806" t="s">
        <v>91</v>
      </c>
      <c r="C60" s="806"/>
      <c r="D60" s="806"/>
      <c r="E60" s="806"/>
      <c r="F60" s="36">
        <f t="shared" ref="F60:L60" si="8">F51</f>
        <v>0</v>
      </c>
      <c r="G60" s="36">
        <f t="shared" si="8"/>
        <v>0</v>
      </c>
      <c r="H60" s="36">
        <f t="shared" si="8"/>
        <v>0</v>
      </c>
      <c r="I60" s="36">
        <f t="shared" si="8"/>
        <v>0</v>
      </c>
      <c r="J60" s="36">
        <f t="shared" si="8"/>
        <v>0</v>
      </c>
      <c r="K60" s="36">
        <f t="shared" si="8"/>
        <v>0</v>
      </c>
      <c r="L60" s="36">
        <f t="shared" si="8"/>
        <v>0</v>
      </c>
    </row>
    <row r="61" spans="1:12" ht="22.5" customHeight="1">
      <c r="A61" s="810"/>
      <c r="B61" s="804" t="s">
        <v>40</v>
      </c>
      <c r="C61" s="804"/>
      <c r="D61" s="804"/>
      <c r="E61" s="804"/>
      <c r="F61" s="36">
        <f t="shared" ref="F61:L61" si="9">F52</f>
        <v>0</v>
      </c>
      <c r="G61" s="36">
        <f t="shared" si="9"/>
        <v>0</v>
      </c>
      <c r="H61" s="36">
        <f t="shared" si="9"/>
        <v>0</v>
      </c>
      <c r="I61" s="36">
        <f t="shared" si="9"/>
        <v>0</v>
      </c>
      <c r="J61" s="36">
        <f t="shared" si="9"/>
        <v>0</v>
      </c>
      <c r="K61" s="36">
        <f t="shared" si="9"/>
        <v>0</v>
      </c>
      <c r="L61" s="36">
        <f t="shared" si="9"/>
        <v>0</v>
      </c>
    </row>
    <row r="62" spans="1:12" ht="22.5" customHeight="1">
      <c r="A62" s="810"/>
      <c r="B62" s="804" t="s">
        <v>123</v>
      </c>
      <c r="C62" s="804"/>
      <c r="D62" s="804"/>
      <c r="E62" s="804"/>
      <c r="F62" s="36">
        <f t="shared" ref="F62:L62" si="10">F53</f>
        <v>0</v>
      </c>
      <c r="G62" s="36">
        <f t="shared" si="10"/>
        <v>0</v>
      </c>
      <c r="H62" s="36">
        <f t="shared" si="10"/>
        <v>0</v>
      </c>
      <c r="I62" s="36">
        <f t="shared" si="10"/>
        <v>0</v>
      </c>
      <c r="J62" s="36">
        <f t="shared" si="10"/>
        <v>0</v>
      </c>
      <c r="K62" s="36">
        <f t="shared" si="10"/>
        <v>0</v>
      </c>
      <c r="L62" s="36">
        <f t="shared" si="10"/>
        <v>0</v>
      </c>
    </row>
    <row r="63" spans="1:12" ht="22.5" customHeight="1">
      <c r="A63" s="804" t="s">
        <v>93</v>
      </c>
      <c r="B63" s="804"/>
      <c r="C63" s="804"/>
      <c r="D63" s="804"/>
      <c r="E63" s="804"/>
      <c r="F63" s="36">
        <f t="shared" ref="F63:L63" si="11">F54</f>
        <v>0</v>
      </c>
      <c r="G63" s="36">
        <f t="shared" si="11"/>
        <v>0</v>
      </c>
      <c r="H63" s="36">
        <f t="shared" si="11"/>
        <v>0</v>
      </c>
      <c r="I63" s="36">
        <f t="shared" si="11"/>
        <v>0</v>
      </c>
      <c r="J63" s="36">
        <f t="shared" si="11"/>
        <v>0</v>
      </c>
      <c r="K63" s="36">
        <f t="shared" si="11"/>
        <v>0</v>
      </c>
      <c r="L63" s="36">
        <f t="shared" si="11"/>
        <v>0</v>
      </c>
    </row>
    <row r="64" spans="1:12" ht="22.5" customHeight="1">
      <c r="A64" s="804" t="s">
        <v>94</v>
      </c>
      <c r="B64" s="804"/>
      <c r="C64" s="804"/>
      <c r="D64" s="804"/>
      <c r="E64" s="804"/>
      <c r="F64" s="36">
        <f t="shared" ref="F64:L64" si="12">F55</f>
        <v>0</v>
      </c>
      <c r="G64" s="36">
        <f t="shared" si="12"/>
        <v>0</v>
      </c>
      <c r="H64" s="36">
        <f t="shared" si="12"/>
        <v>0</v>
      </c>
      <c r="I64" s="36">
        <f t="shared" si="12"/>
        <v>0</v>
      </c>
      <c r="J64" s="36">
        <f t="shared" si="12"/>
        <v>0</v>
      </c>
      <c r="K64" s="36">
        <f t="shared" si="12"/>
        <v>0</v>
      </c>
      <c r="L64" s="36">
        <f t="shared" si="12"/>
        <v>0</v>
      </c>
    </row>
    <row r="65" spans="1:18" ht="22.5" customHeight="1">
      <c r="A65" s="804" t="s">
        <v>95</v>
      </c>
      <c r="B65" s="804"/>
      <c r="C65" s="804"/>
      <c r="D65" s="804"/>
      <c r="E65" s="804"/>
      <c r="F65" s="36">
        <f t="shared" ref="F65:L65" si="13">F56</f>
        <v>0</v>
      </c>
      <c r="G65" s="36">
        <f t="shared" si="13"/>
        <v>0</v>
      </c>
      <c r="H65" s="36">
        <f t="shared" si="13"/>
        <v>0</v>
      </c>
      <c r="I65" s="36">
        <f t="shared" si="13"/>
        <v>0</v>
      </c>
      <c r="J65" s="36">
        <f t="shared" si="13"/>
        <v>0</v>
      </c>
      <c r="K65" s="36">
        <f t="shared" si="13"/>
        <v>0</v>
      </c>
      <c r="L65" s="36">
        <f t="shared" si="13"/>
        <v>0</v>
      </c>
    </row>
    <row r="66" spans="1:18" ht="22.5" customHeight="1">
      <c r="A66" s="807" t="s">
        <v>978</v>
      </c>
      <c r="B66" s="808"/>
      <c r="C66" s="808"/>
      <c r="D66" s="808"/>
      <c r="E66" s="809"/>
      <c r="F66" s="380">
        <f>F67</f>
        <v>302</v>
      </c>
      <c r="G66" s="380">
        <f t="shared" ref="G66:K66" si="14">G67</f>
        <v>0</v>
      </c>
      <c r="H66" s="380">
        <f t="shared" si="14"/>
        <v>0</v>
      </c>
      <c r="I66" s="380">
        <f t="shared" si="14"/>
        <v>0</v>
      </c>
      <c r="J66" s="380">
        <f t="shared" si="14"/>
        <v>0</v>
      </c>
      <c r="K66" s="380">
        <f t="shared" si="14"/>
        <v>0</v>
      </c>
      <c r="L66" s="380">
        <f>SUM(F66:K66)</f>
        <v>302</v>
      </c>
    </row>
    <row r="67" spans="1:18" ht="22.5" customHeight="1">
      <c r="A67" s="804" t="s">
        <v>89</v>
      </c>
      <c r="B67" s="804"/>
      <c r="C67" s="804"/>
      <c r="D67" s="804"/>
      <c r="E67" s="804"/>
      <c r="F67" s="22">
        <f>F96+F106</f>
        <v>302</v>
      </c>
      <c r="G67" s="22">
        <f t="shared" ref="G67:K67" si="15">G96+G106</f>
        <v>0</v>
      </c>
      <c r="H67" s="22">
        <f t="shared" si="15"/>
        <v>0</v>
      </c>
      <c r="I67" s="22">
        <f t="shared" si="15"/>
        <v>0</v>
      </c>
      <c r="J67" s="22">
        <f t="shared" si="15"/>
        <v>0</v>
      </c>
      <c r="K67" s="22">
        <f t="shared" si="15"/>
        <v>0</v>
      </c>
      <c r="L67" s="22">
        <f>SUM(F67:K67)</f>
        <v>302</v>
      </c>
    </row>
    <row r="68" spans="1:18" ht="22.5" customHeight="1">
      <c r="A68" s="810"/>
      <c r="B68" s="811" t="s">
        <v>90</v>
      </c>
      <c r="C68" s="811"/>
      <c r="D68" s="811"/>
      <c r="E68" s="811"/>
      <c r="F68" s="36">
        <f t="shared" ref="F68:L68" si="16">F59</f>
        <v>0</v>
      </c>
      <c r="G68" s="36">
        <f t="shared" si="16"/>
        <v>0</v>
      </c>
      <c r="H68" s="36">
        <f t="shared" si="16"/>
        <v>0</v>
      </c>
      <c r="I68" s="36">
        <f t="shared" si="16"/>
        <v>0</v>
      </c>
      <c r="J68" s="36">
        <f t="shared" si="16"/>
        <v>0</v>
      </c>
      <c r="K68" s="36">
        <f t="shared" si="16"/>
        <v>0</v>
      </c>
      <c r="L68" s="36">
        <f t="shared" si="16"/>
        <v>0</v>
      </c>
    </row>
    <row r="69" spans="1:18" ht="22.5" customHeight="1">
      <c r="A69" s="810"/>
      <c r="B69" s="806" t="s">
        <v>91</v>
      </c>
      <c r="C69" s="806"/>
      <c r="D69" s="806"/>
      <c r="E69" s="806"/>
      <c r="F69" s="36">
        <f t="shared" ref="F69:L69" si="17">F60</f>
        <v>0</v>
      </c>
      <c r="G69" s="36">
        <f t="shared" si="17"/>
        <v>0</v>
      </c>
      <c r="H69" s="36">
        <f t="shared" si="17"/>
        <v>0</v>
      </c>
      <c r="I69" s="36">
        <f t="shared" si="17"/>
        <v>0</v>
      </c>
      <c r="J69" s="36">
        <f t="shared" si="17"/>
        <v>0</v>
      </c>
      <c r="K69" s="36">
        <f t="shared" si="17"/>
        <v>0</v>
      </c>
      <c r="L69" s="36">
        <f t="shared" si="17"/>
        <v>0</v>
      </c>
    </row>
    <row r="70" spans="1:18" ht="22.5" customHeight="1">
      <c r="A70" s="810"/>
      <c r="B70" s="804" t="s">
        <v>40</v>
      </c>
      <c r="C70" s="804"/>
      <c r="D70" s="804"/>
      <c r="E70" s="804"/>
      <c r="F70" s="36">
        <f t="shared" ref="F70:L70" si="18">F61</f>
        <v>0</v>
      </c>
      <c r="G70" s="36">
        <f t="shared" si="18"/>
        <v>0</v>
      </c>
      <c r="H70" s="36">
        <f t="shared" si="18"/>
        <v>0</v>
      </c>
      <c r="I70" s="36">
        <f t="shared" si="18"/>
        <v>0</v>
      </c>
      <c r="J70" s="36">
        <f t="shared" si="18"/>
        <v>0</v>
      </c>
      <c r="K70" s="36">
        <f t="shared" si="18"/>
        <v>0</v>
      </c>
      <c r="L70" s="36">
        <f t="shared" si="18"/>
        <v>0</v>
      </c>
    </row>
    <row r="71" spans="1:18" ht="22.5" customHeight="1">
      <c r="A71" s="810"/>
      <c r="B71" s="804" t="s">
        <v>123</v>
      </c>
      <c r="C71" s="804"/>
      <c r="D71" s="804"/>
      <c r="E71" s="804"/>
      <c r="F71" s="36">
        <f t="shared" ref="F71:L71" si="19">F62</f>
        <v>0</v>
      </c>
      <c r="G71" s="36">
        <f t="shared" si="19"/>
        <v>0</v>
      </c>
      <c r="H71" s="36">
        <f t="shared" si="19"/>
        <v>0</v>
      </c>
      <c r="I71" s="36">
        <f t="shared" si="19"/>
        <v>0</v>
      </c>
      <c r="J71" s="36">
        <f t="shared" si="19"/>
        <v>0</v>
      </c>
      <c r="K71" s="36">
        <f t="shared" si="19"/>
        <v>0</v>
      </c>
      <c r="L71" s="36">
        <f t="shared" si="19"/>
        <v>0</v>
      </c>
    </row>
    <row r="72" spans="1:18" ht="22.5" customHeight="1">
      <c r="A72" s="804" t="s">
        <v>93</v>
      </c>
      <c r="B72" s="804"/>
      <c r="C72" s="804"/>
      <c r="D72" s="804"/>
      <c r="E72" s="804"/>
      <c r="F72" s="36">
        <f t="shared" ref="F72:L72" si="20">F63</f>
        <v>0</v>
      </c>
      <c r="G72" s="36">
        <f t="shared" si="20"/>
        <v>0</v>
      </c>
      <c r="H72" s="36">
        <f t="shared" si="20"/>
        <v>0</v>
      </c>
      <c r="I72" s="36">
        <f t="shared" si="20"/>
        <v>0</v>
      </c>
      <c r="J72" s="36">
        <f t="shared" si="20"/>
        <v>0</v>
      </c>
      <c r="K72" s="36">
        <f t="shared" si="20"/>
        <v>0</v>
      </c>
      <c r="L72" s="36">
        <f t="shared" si="20"/>
        <v>0</v>
      </c>
    </row>
    <row r="73" spans="1:18" ht="22.5" customHeight="1">
      <c r="A73" s="804" t="s">
        <v>94</v>
      </c>
      <c r="B73" s="804"/>
      <c r="C73" s="804"/>
      <c r="D73" s="804"/>
      <c r="E73" s="804"/>
      <c r="F73" s="36">
        <f t="shared" ref="F73:L73" si="21">F64</f>
        <v>0</v>
      </c>
      <c r="G73" s="36">
        <f t="shared" si="21"/>
        <v>0</v>
      </c>
      <c r="H73" s="36">
        <f t="shared" si="21"/>
        <v>0</v>
      </c>
      <c r="I73" s="36">
        <f t="shared" si="21"/>
        <v>0</v>
      </c>
      <c r="J73" s="36">
        <f t="shared" si="21"/>
        <v>0</v>
      </c>
      <c r="K73" s="36">
        <f t="shared" si="21"/>
        <v>0</v>
      </c>
      <c r="L73" s="36">
        <f t="shared" si="21"/>
        <v>0</v>
      </c>
    </row>
    <row r="74" spans="1:18" ht="22.5" customHeight="1">
      <c r="A74" s="804" t="s">
        <v>95</v>
      </c>
      <c r="B74" s="804"/>
      <c r="C74" s="804"/>
      <c r="D74" s="804"/>
      <c r="E74" s="804"/>
      <c r="F74" s="36">
        <f t="shared" ref="F74:L74" si="22">F65</f>
        <v>0</v>
      </c>
      <c r="G74" s="36">
        <f t="shared" si="22"/>
        <v>0</v>
      </c>
      <c r="H74" s="36">
        <f t="shared" si="22"/>
        <v>0</v>
      </c>
      <c r="I74" s="36">
        <f t="shared" si="22"/>
        <v>0</v>
      </c>
      <c r="J74" s="36">
        <f t="shared" si="22"/>
        <v>0</v>
      </c>
      <c r="K74" s="36">
        <f t="shared" si="22"/>
        <v>0</v>
      </c>
      <c r="L74" s="36">
        <f t="shared" si="22"/>
        <v>0</v>
      </c>
    </row>
    <row r="75" spans="1:18" s="86" customFormat="1" ht="40.5" customHeight="1">
      <c r="A75" s="812" t="s">
        <v>983</v>
      </c>
      <c r="B75" s="812"/>
      <c r="C75" s="812"/>
      <c r="D75" s="812"/>
      <c r="E75" s="812"/>
      <c r="F75" s="377">
        <f>F76+F81+F82+F83</f>
        <v>198.7</v>
      </c>
      <c r="G75" s="377">
        <f t="shared" ref="G75:K75" si="23">G76+G81+G82+G83</f>
        <v>198.7</v>
      </c>
      <c r="H75" s="377">
        <f t="shared" si="23"/>
        <v>198.7</v>
      </c>
      <c r="I75" s="377">
        <f t="shared" si="23"/>
        <v>198.7</v>
      </c>
      <c r="J75" s="377">
        <f t="shared" si="23"/>
        <v>198.7</v>
      </c>
      <c r="K75" s="377">
        <f t="shared" si="23"/>
        <v>198.7</v>
      </c>
      <c r="L75" s="377">
        <f>SUM(F75:K75)</f>
        <v>1192.2</v>
      </c>
      <c r="M75" s="371" t="s">
        <v>974</v>
      </c>
      <c r="N75" s="216"/>
      <c r="Q75" s="216">
        <v>815</v>
      </c>
      <c r="R75" s="1"/>
    </row>
    <row r="76" spans="1:18" ht="21" customHeight="1">
      <c r="A76" s="804" t="s">
        <v>89</v>
      </c>
      <c r="B76" s="804"/>
      <c r="C76" s="804"/>
      <c r="D76" s="804"/>
      <c r="E76" s="804"/>
      <c r="F76" s="381">
        <v>198.7</v>
      </c>
      <c r="G76" s="381">
        <v>198.7</v>
      </c>
      <c r="H76" s="381">
        <v>198.7</v>
      </c>
      <c r="I76" s="381">
        <v>198.7</v>
      </c>
      <c r="J76" s="381">
        <v>198.7</v>
      </c>
      <c r="K76" s="381">
        <v>198.7</v>
      </c>
      <c r="L76" s="381">
        <f>SUM(F76:K76)</f>
        <v>1192.2</v>
      </c>
    </row>
    <row r="77" spans="1:18">
      <c r="A77" s="810"/>
      <c r="B77" s="811" t="s">
        <v>90</v>
      </c>
      <c r="C77" s="811"/>
      <c r="D77" s="811"/>
      <c r="E77" s="811"/>
      <c r="F77" s="381">
        <v>0</v>
      </c>
      <c r="G77" s="381">
        <v>0</v>
      </c>
      <c r="H77" s="381">
        <v>0</v>
      </c>
      <c r="I77" s="381">
        <v>0</v>
      </c>
      <c r="J77" s="381">
        <v>0</v>
      </c>
      <c r="K77" s="381">
        <v>0</v>
      </c>
      <c r="L77" s="381">
        <v>0</v>
      </c>
    </row>
    <row r="78" spans="1:18" ht="35.25" customHeight="1">
      <c r="A78" s="810"/>
      <c r="B78" s="806" t="s">
        <v>91</v>
      </c>
      <c r="C78" s="806"/>
      <c r="D78" s="806"/>
      <c r="E78" s="806"/>
      <c r="F78" s="381">
        <v>0</v>
      </c>
      <c r="G78" s="381">
        <v>0</v>
      </c>
      <c r="H78" s="381">
        <v>0</v>
      </c>
      <c r="I78" s="381">
        <v>0</v>
      </c>
      <c r="J78" s="381">
        <v>0</v>
      </c>
      <c r="K78" s="381">
        <v>0</v>
      </c>
      <c r="L78" s="381">
        <v>0</v>
      </c>
    </row>
    <row r="79" spans="1:18">
      <c r="A79" s="810"/>
      <c r="B79" s="804" t="s">
        <v>40</v>
      </c>
      <c r="C79" s="804"/>
      <c r="D79" s="804"/>
      <c r="E79" s="804"/>
      <c r="F79" s="381">
        <v>0</v>
      </c>
      <c r="G79" s="381">
        <v>0</v>
      </c>
      <c r="H79" s="381">
        <v>0</v>
      </c>
      <c r="I79" s="381">
        <v>0</v>
      </c>
      <c r="J79" s="381">
        <v>0</v>
      </c>
      <c r="K79" s="381">
        <v>0</v>
      </c>
      <c r="L79" s="381">
        <v>0</v>
      </c>
    </row>
    <row r="80" spans="1:18" ht="54.75" customHeight="1">
      <c r="A80" s="810"/>
      <c r="B80" s="804" t="s">
        <v>123</v>
      </c>
      <c r="C80" s="804"/>
      <c r="D80" s="804"/>
      <c r="E80" s="804"/>
      <c r="F80" s="381">
        <v>0</v>
      </c>
      <c r="G80" s="381">
        <v>0</v>
      </c>
      <c r="H80" s="381">
        <v>0</v>
      </c>
      <c r="I80" s="381">
        <v>0</v>
      </c>
      <c r="J80" s="381">
        <v>0</v>
      </c>
      <c r="K80" s="381">
        <v>0</v>
      </c>
      <c r="L80" s="381">
        <v>0</v>
      </c>
    </row>
    <row r="81" spans="1:22" ht="32.25" customHeight="1">
      <c r="A81" s="804" t="s">
        <v>93</v>
      </c>
      <c r="B81" s="804"/>
      <c r="C81" s="804"/>
      <c r="D81" s="804"/>
      <c r="E81" s="804"/>
      <c r="F81" s="381">
        <v>0</v>
      </c>
      <c r="G81" s="381">
        <v>0</v>
      </c>
      <c r="H81" s="381">
        <v>0</v>
      </c>
      <c r="I81" s="381">
        <v>0</v>
      </c>
      <c r="J81" s="381">
        <v>0</v>
      </c>
      <c r="K81" s="381">
        <v>0</v>
      </c>
      <c r="L81" s="381">
        <v>0</v>
      </c>
    </row>
    <row r="82" spans="1:22" ht="18" customHeight="1">
      <c r="A82" s="804" t="s">
        <v>94</v>
      </c>
      <c r="B82" s="804"/>
      <c r="C82" s="804"/>
      <c r="D82" s="804"/>
      <c r="E82" s="804"/>
      <c r="F82" s="381">
        <v>0</v>
      </c>
      <c r="G82" s="381">
        <v>0</v>
      </c>
      <c r="H82" s="381">
        <v>0</v>
      </c>
      <c r="I82" s="381">
        <v>0</v>
      </c>
      <c r="J82" s="381">
        <v>0</v>
      </c>
      <c r="K82" s="381">
        <v>0</v>
      </c>
      <c r="L82" s="381">
        <v>0</v>
      </c>
    </row>
    <row r="83" spans="1:22" ht="15.75" customHeight="1">
      <c r="A83" s="804" t="s">
        <v>95</v>
      </c>
      <c r="B83" s="804"/>
      <c r="C83" s="804"/>
      <c r="D83" s="804"/>
      <c r="E83" s="804"/>
      <c r="F83" s="381">
        <v>0</v>
      </c>
      <c r="G83" s="381">
        <v>0</v>
      </c>
      <c r="H83" s="381">
        <v>0</v>
      </c>
      <c r="I83" s="381">
        <v>0</v>
      </c>
      <c r="J83" s="381">
        <v>0</v>
      </c>
      <c r="K83" s="381">
        <v>0</v>
      </c>
      <c r="L83" s="381">
        <v>0</v>
      </c>
    </row>
    <row r="84" spans="1:22" ht="15.75" customHeight="1">
      <c r="A84" s="803" t="s">
        <v>97</v>
      </c>
      <c r="B84" s="803"/>
      <c r="C84" s="803"/>
      <c r="D84" s="803"/>
      <c r="E84" s="803"/>
      <c r="F84" s="381">
        <v>0</v>
      </c>
      <c r="G84" s="381">
        <v>0</v>
      </c>
      <c r="H84" s="381">
        <v>0</v>
      </c>
      <c r="I84" s="381">
        <v>0</v>
      </c>
      <c r="J84" s="381">
        <v>0</v>
      </c>
      <c r="K84" s="381">
        <v>0</v>
      </c>
      <c r="L84" s="381">
        <v>0</v>
      </c>
    </row>
    <row r="85" spans="1:22" ht="42" customHeight="1">
      <c r="A85" s="812" t="s">
        <v>977</v>
      </c>
      <c r="B85" s="812"/>
      <c r="C85" s="812"/>
      <c r="D85" s="812"/>
      <c r="E85" s="812"/>
      <c r="F85" s="377">
        <f>F86+F91+F92+F93</f>
        <v>477</v>
      </c>
      <c r="G85" s="377">
        <f t="shared" ref="G85:K85" si="24">G86+G91+G92+G93</f>
        <v>477</v>
      </c>
      <c r="H85" s="377">
        <f t="shared" si="24"/>
        <v>477</v>
      </c>
      <c r="I85" s="377">
        <f t="shared" si="24"/>
        <v>477</v>
      </c>
      <c r="J85" s="377">
        <f t="shared" si="24"/>
        <v>477</v>
      </c>
      <c r="K85" s="377">
        <f t="shared" si="24"/>
        <v>477</v>
      </c>
      <c r="L85" s="377">
        <f>SUM(F85:K85)</f>
        <v>2862</v>
      </c>
      <c r="M85" s="214" t="s">
        <v>1270</v>
      </c>
    </row>
    <row r="86" spans="1:22" ht="15.75" customHeight="1">
      <c r="A86" s="804" t="s">
        <v>89</v>
      </c>
      <c r="B86" s="804"/>
      <c r="C86" s="804"/>
      <c r="D86" s="804"/>
      <c r="E86" s="804"/>
      <c r="F86" s="381">
        <v>477</v>
      </c>
      <c r="G86" s="381">
        <v>477</v>
      </c>
      <c r="H86" s="381">
        <v>477</v>
      </c>
      <c r="I86" s="381">
        <v>477</v>
      </c>
      <c r="J86" s="381">
        <v>477</v>
      </c>
      <c r="K86" s="381">
        <v>477</v>
      </c>
      <c r="L86" s="381">
        <f>SUM(F86:K86)</f>
        <v>2862</v>
      </c>
    </row>
    <row r="87" spans="1:22" ht="15.75" customHeight="1">
      <c r="A87" s="810"/>
      <c r="B87" s="811" t="s">
        <v>90</v>
      </c>
      <c r="C87" s="811"/>
      <c r="D87" s="811"/>
      <c r="E87" s="811"/>
      <c r="F87" s="381">
        <v>0</v>
      </c>
      <c r="G87" s="381">
        <v>0</v>
      </c>
      <c r="H87" s="381">
        <v>0</v>
      </c>
      <c r="I87" s="381">
        <v>0</v>
      </c>
      <c r="J87" s="381">
        <v>0</v>
      </c>
      <c r="K87" s="381">
        <v>0</v>
      </c>
      <c r="L87" s="381">
        <v>0</v>
      </c>
    </row>
    <row r="88" spans="1:22" ht="15.75" customHeight="1">
      <c r="A88" s="810"/>
      <c r="B88" s="806" t="s">
        <v>91</v>
      </c>
      <c r="C88" s="806"/>
      <c r="D88" s="806"/>
      <c r="E88" s="806"/>
      <c r="F88" s="381">
        <v>0</v>
      </c>
      <c r="G88" s="381">
        <v>0</v>
      </c>
      <c r="H88" s="381">
        <v>0</v>
      </c>
      <c r="I88" s="381">
        <v>0</v>
      </c>
      <c r="J88" s="381">
        <v>0</v>
      </c>
      <c r="K88" s="381">
        <v>0</v>
      </c>
      <c r="L88" s="381">
        <v>0</v>
      </c>
    </row>
    <row r="89" spans="1:22" ht="15.75" customHeight="1">
      <c r="A89" s="810"/>
      <c r="B89" s="804" t="s">
        <v>40</v>
      </c>
      <c r="C89" s="804"/>
      <c r="D89" s="804"/>
      <c r="E89" s="804"/>
      <c r="F89" s="381">
        <v>0</v>
      </c>
      <c r="G89" s="381">
        <v>0</v>
      </c>
      <c r="H89" s="381">
        <v>0</v>
      </c>
      <c r="I89" s="381">
        <v>0</v>
      </c>
      <c r="J89" s="381">
        <v>0</v>
      </c>
      <c r="K89" s="381">
        <v>0</v>
      </c>
      <c r="L89" s="381">
        <v>0</v>
      </c>
    </row>
    <row r="90" spans="1:22" ht="15.75" customHeight="1">
      <c r="A90" s="810"/>
      <c r="B90" s="804" t="s">
        <v>123</v>
      </c>
      <c r="C90" s="804"/>
      <c r="D90" s="804"/>
      <c r="E90" s="804"/>
      <c r="F90" s="381">
        <v>0</v>
      </c>
      <c r="G90" s="381">
        <v>0</v>
      </c>
      <c r="H90" s="381">
        <v>0</v>
      </c>
      <c r="I90" s="381">
        <v>0</v>
      </c>
      <c r="J90" s="381">
        <v>0</v>
      </c>
      <c r="K90" s="381">
        <v>0</v>
      </c>
      <c r="L90" s="381">
        <v>0</v>
      </c>
    </row>
    <row r="91" spans="1:22" ht="15.75" customHeight="1">
      <c r="A91" s="804" t="s">
        <v>93</v>
      </c>
      <c r="B91" s="804"/>
      <c r="C91" s="804"/>
      <c r="D91" s="804"/>
      <c r="E91" s="804"/>
      <c r="F91" s="381">
        <v>0</v>
      </c>
      <c r="G91" s="381">
        <v>0</v>
      </c>
      <c r="H91" s="381">
        <v>0</v>
      </c>
      <c r="I91" s="381">
        <v>0</v>
      </c>
      <c r="J91" s="381">
        <v>0</v>
      </c>
      <c r="K91" s="381">
        <v>0</v>
      </c>
      <c r="L91" s="381">
        <v>0</v>
      </c>
    </row>
    <row r="92" spans="1:22" ht="15.75" customHeight="1">
      <c r="A92" s="804" t="s">
        <v>94</v>
      </c>
      <c r="B92" s="804"/>
      <c r="C92" s="804"/>
      <c r="D92" s="804"/>
      <c r="E92" s="804"/>
      <c r="F92" s="381">
        <v>0</v>
      </c>
      <c r="G92" s="381">
        <v>0</v>
      </c>
      <c r="H92" s="381">
        <v>0</v>
      </c>
      <c r="I92" s="381">
        <v>0</v>
      </c>
      <c r="J92" s="381">
        <v>0</v>
      </c>
      <c r="K92" s="381">
        <v>0</v>
      </c>
      <c r="L92" s="381">
        <v>0</v>
      </c>
    </row>
    <row r="93" spans="1:22" ht="15.75" customHeight="1">
      <c r="A93" s="804" t="s">
        <v>95</v>
      </c>
      <c r="B93" s="804"/>
      <c r="C93" s="804"/>
      <c r="D93" s="804"/>
      <c r="E93" s="804"/>
      <c r="F93" s="381">
        <v>0</v>
      </c>
      <c r="G93" s="381">
        <v>0</v>
      </c>
      <c r="H93" s="381">
        <v>0</v>
      </c>
      <c r="I93" s="381">
        <v>0</v>
      </c>
      <c r="J93" s="381">
        <v>0</v>
      </c>
      <c r="K93" s="381">
        <v>0</v>
      </c>
      <c r="L93" s="381">
        <v>0</v>
      </c>
    </row>
    <row r="94" spans="1:22" ht="15.75" customHeight="1">
      <c r="A94" s="803" t="s">
        <v>97</v>
      </c>
      <c r="B94" s="803"/>
      <c r="C94" s="803"/>
      <c r="D94" s="803"/>
      <c r="E94" s="803"/>
      <c r="F94" s="381">
        <v>0</v>
      </c>
      <c r="G94" s="381">
        <v>0</v>
      </c>
      <c r="H94" s="381">
        <v>0</v>
      </c>
      <c r="I94" s="381">
        <v>0</v>
      </c>
      <c r="J94" s="381">
        <v>0</v>
      </c>
      <c r="K94" s="381">
        <v>0</v>
      </c>
      <c r="L94" s="381">
        <v>0</v>
      </c>
    </row>
    <row r="95" spans="1:22" ht="63.75" customHeight="1">
      <c r="A95" s="822" t="s">
        <v>1273</v>
      </c>
      <c r="B95" s="822"/>
      <c r="C95" s="822"/>
      <c r="D95" s="822"/>
      <c r="E95" s="822"/>
      <c r="F95" s="382">
        <f>F96+F101+F102+F103</f>
        <v>158</v>
      </c>
      <c r="G95" s="382">
        <f t="shared" ref="G95:K95" si="25">G96+G101+G102+G103</f>
        <v>0</v>
      </c>
      <c r="H95" s="382">
        <f t="shared" si="25"/>
        <v>0</v>
      </c>
      <c r="I95" s="382">
        <f t="shared" si="25"/>
        <v>0</v>
      </c>
      <c r="J95" s="382">
        <f t="shared" si="25"/>
        <v>0</v>
      </c>
      <c r="K95" s="382">
        <f t="shared" si="25"/>
        <v>0</v>
      </c>
      <c r="L95" s="382">
        <f>SUM(F95:K95)</f>
        <v>158</v>
      </c>
      <c r="M95" s="214" t="s">
        <v>1271</v>
      </c>
      <c r="Q95" s="805" t="s">
        <v>1274</v>
      </c>
      <c r="R95" s="805"/>
      <c r="S95" s="805"/>
      <c r="T95" s="805"/>
      <c r="U95" s="805"/>
      <c r="V95" s="805"/>
    </row>
    <row r="96" spans="1:22" ht="15.75" customHeight="1">
      <c r="A96" s="804" t="s">
        <v>89</v>
      </c>
      <c r="B96" s="804"/>
      <c r="C96" s="804"/>
      <c r="D96" s="804"/>
      <c r="E96" s="804"/>
      <c r="F96" s="381">
        <v>158</v>
      </c>
      <c r="G96" s="381">
        <v>0</v>
      </c>
      <c r="H96" s="381">
        <v>0</v>
      </c>
      <c r="I96" s="381">
        <v>0</v>
      </c>
      <c r="J96" s="381">
        <v>0</v>
      </c>
      <c r="K96" s="381">
        <v>0</v>
      </c>
      <c r="L96" s="381">
        <f>SUM(F96:K96)</f>
        <v>158</v>
      </c>
    </row>
    <row r="97" spans="1:13" ht="15.75" customHeight="1">
      <c r="A97" s="810"/>
      <c r="B97" s="811" t="s">
        <v>90</v>
      </c>
      <c r="C97" s="811"/>
      <c r="D97" s="811"/>
      <c r="E97" s="811"/>
      <c r="F97" s="381">
        <v>0</v>
      </c>
      <c r="G97" s="381">
        <v>0</v>
      </c>
      <c r="H97" s="381">
        <v>0</v>
      </c>
      <c r="I97" s="381">
        <v>0</v>
      </c>
      <c r="J97" s="381">
        <v>0</v>
      </c>
      <c r="K97" s="381">
        <v>0</v>
      </c>
      <c r="L97" s="381">
        <v>0</v>
      </c>
    </row>
    <row r="98" spans="1:13" ht="15.75" customHeight="1">
      <c r="A98" s="810"/>
      <c r="B98" s="806" t="s">
        <v>91</v>
      </c>
      <c r="C98" s="806"/>
      <c r="D98" s="806"/>
      <c r="E98" s="806"/>
      <c r="F98" s="381">
        <v>0</v>
      </c>
      <c r="G98" s="381">
        <v>0</v>
      </c>
      <c r="H98" s="381">
        <v>0</v>
      </c>
      <c r="I98" s="381">
        <v>0</v>
      </c>
      <c r="J98" s="381">
        <v>0</v>
      </c>
      <c r="K98" s="381">
        <v>0</v>
      </c>
      <c r="L98" s="381">
        <v>0</v>
      </c>
    </row>
    <row r="99" spans="1:13" ht="15.75" customHeight="1">
      <c r="A99" s="810"/>
      <c r="B99" s="804" t="s">
        <v>40</v>
      </c>
      <c r="C99" s="804"/>
      <c r="D99" s="804"/>
      <c r="E99" s="804"/>
      <c r="F99" s="381">
        <v>0</v>
      </c>
      <c r="G99" s="381">
        <v>0</v>
      </c>
      <c r="H99" s="381">
        <v>0</v>
      </c>
      <c r="I99" s="381">
        <v>0</v>
      </c>
      <c r="J99" s="381">
        <v>0</v>
      </c>
      <c r="K99" s="381">
        <v>0</v>
      </c>
      <c r="L99" s="381">
        <v>0</v>
      </c>
    </row>
    <row r="100" spans="1:13" ht="15.75" customHeight="1">
      <c r="A100" s="810"/>
      <c r="B100" s="804" t="s">
        <v>123</v>
      </c>
      <c r="C100" s="804"/>
      <c r="D100" s="804"/>
      <c r="E100" s="804"/>
      <c r="F100" s="381">
        <v>0</v>
      </c>
      <c r="G100" s="381">
        <v>0</v>
      </c>
      <c r="H100" s="381">
        <v>0</v>
      </c>
      <c r="I100" s="381">
        <v>0</v>
      </c>
      <c r="J100" s="381">
        <v>0</v>
      </c>
      <c r="K100" s="381">
        <v>0</v>
      </c>
      <c r="L100" s="381">
        <v>0</v>
      </c>
    </row>
    <row r="101" spans="1:13" ht="15.75" customHeight="1">
      <c r="A101" s="804" t="s">
        <v>93</v>
      </c>
      <c r="B101" s="804"/>
      <c r="C101" s="804"/>
      <c r="D101" s="804"/>
      <c r="E101" s="804"/>
      <c r="F101" s="381">
        <v>0</v>
      </c>
      <c r="G101" s="381">
        <v>0</v>
      </c>
      <c r="H101" s="381">
        <v>0</v>
      </c>
      <c r="I101" s="381">
        <v>0</v>
      </c>
      <c r="J101" s="381">
        <v>0</v>
      </c>
      <c r="K101" s="381">
        <v>0</v>
      </c>
      <c r="L101" s="381">
        <v>0</v>
      </c>
    </row>
    <row r="102" spans="1:13" ht="15.75" customHeight="1">
      <c r="A102" s="804" t="s">
        <v>94</v>
      </c>
      <c r="B102" s="804"/>
      <c r="C102" s="804"/>
      <c r="D102" s="804"/>
      <c r="E102" s="804"/>
      <c r="F102" s="381">
        <v>0</v>
      </c>
      <c r="G102" s="381">
        <v>0</v>
      </c>
      <c r="H102" s="381">
        <v>0</v>
      </c>
      <c r="I102" s="381">
        <v>0</v>
      </c>
      <c r="J102" s="381">
        <v>0</v>
      </c>
      <c r="K102" s="381">
        <v>0</v>
      </c>
      <c r="L102" s="381">
        <v>0</v>
      </c>
    </row>
    <row r="103" spans="1:13" ht="15.75" customHeight="1">
      <c r="A103" s="804" t="s">
        <v>95</v>
      </c>
      <c r="B103" s="804"/>
      <c r="C103" s="804"/>
      <c r="D103" s="804"/>
      <c r="E103" s="804"/>
      <c r="F103" s="381">
        <v>0</v>
      </c>
      <c r="G103" s="381">
        <v>0</v>
      </c>
      <c r="H103" s="381">
        <v>0</v>
      </c>
      <c r="I103" s="381">
        <v>0</v>
      </c>
      <c r="J103" s="381">
        <v>0</v>
      </c>
      <c r="K103" s="381">
        <v>0</v>
      </c>
      <c r="L103" s="381">
        <v>0</v>
      </c>
    </row>
    <row r="104" spans="1:13" ht="15.75" customHeight="1">
      <c r="A104" s="803" t="s">
        <v>97</v>
      </c>
      <c r="B104" s="803"/>
      <c r="C104" s="803"/>
      <c r="D104" s="803"/>
      <c r="E104" s="803"/>
      <c r="F104" s="381">
        <v>0</v>
      </c>
      <c r="G104" s="381">
        <v>0</v>
      </c>
      <c r="H104" s="381">
        <v>0</v>
      </c>
      <c r="I104" s="381">
        <v>0</v>
      </c>
      <c r="J104" s="381">
        <v>0</v>
      </c>
      <c r="K104" s="381">
        <v>0</v>
      </c>
      <c r="L104" s="381">
        <v>0</v>
      </c>
    </row>
    <row r="105" spans="1:13" ht="40.5" customHeight="1">
      <c r="A105" s="862" t="s">
        <v>979</v>
      </c>
      <c r="B105" s="862"/>
      <c r="C105" s="862"/>
      <c r="D105" s="862"/>
      <c r="E105" s="862"/>
      <c r="F105" s="382">
        <f>F106</f>
        <v>144</v>
      </c>
      <c r="G105" s="382">
        <f t="shared" ref="G105:K105" si="26">G106</f>
        <v>0</v>
      </c>
      <c r="H105" s="382">
        <f t="shared" si="26"/>
        <v>0</v>
      </c>
      <c r="I105" s="382">
        <f t="shared" si="26"/>
        <v>0</v>
      </c>
      <c r="J105" s="382">
        <f t="shared" si="26"/>
        <v>0</v>
      </c>
      <c r="K105" s="382">
        <f t="shared" si="26"/>
        <v>0</v>
      </c>
      <c r="L105" s="382">
        <f>SUM(F105:K105)</f>
        <v>144</v>
      </c>
      <c r="M105" s="214" t="s">
        <v>1271</v>
      </c>
    </row>
    <row r="106" spans="1:13" ht="18" customHeight="1">
      <c r="A106" s="804" t="s">
        <v>89</v>
      </c>
      <c r="B106" s="804"/>
      <c r="C106" s="804"/>
      <c r="D106" s="804"/>
      <c r="E106" s="804"/>
      <c r="F106" s="381">
        <v>144</v>
      </c>
      <c r="G106" s="381">
        <v>0</v>
      </c>
      <c r="H106" s="381">
        <v>0</v>
      </c>
      <c r="I106" s="381">
        <v>0</v>
      </c>
      <c r="J106" s="381">
        <v>0</v>
      </c>
      <c r="K106" s="381">
        <v>0</v>
      </c>
      <c r="L106" s="381">
        <f>SUM(F106:K106)</f>
        <v>144</v>
      </c>
    </row>
    <row r="107" spans="1:13" ht="18" customHeight="1">
      <c r="A107" s="810"/>
      <c r="B107" s="811" t="s">
        <v>90</v>
      </c>
      <c r="C107" s="811"/>
      <c r="D107" s="811"/>
      <c r="E107" s="811"/>
      <c r="F107" s="381">
        <v>0</v>
      </c>
      <c r="G107" s="381">
        <v>0</v>
      </c>
      <c r="H107" s="381">
        <v>0</v>
      </c>
      <c r="I107" s="381">
        <v>0</v>
      </c>
      <c r="J107" s="381">
        <v>0</v>
      </c>
      <c r="K107" s="381">
        <v>0</v>
      </c>
      <c r="L107" s="381">
        <v>0</v>
      </c>
    </row>
    <row r="108" spans="1:13" ht="18" customHeight="1">
      <c r="A108" s="810"/>
      <c r="B108" s="806" t="s">
        <v>91</v>
      </c>
      <c r="C108" s="806"/>
      <c r="D108" s="806"/>
      <c r="E108" s="806"/>
      <c r="F108" s="381">
        <v>0</v>
      </c>
      <c r="G108" s="381">
        <v>0</v>
      </c>
      <c r="H108" s="381">
        <v>0</v>
      </c>
      <c r="I108" s="381">
        <v>0</v>
      </c>
      <c r="J108" s="381">
        <v>0</v>
      </c>
      <c r="K108" s="381">
        <v>0</v>
      </c>
      <c r="L108" s="381">
        <v>0</v>
      </c>
    </row>
    <row r="109" spans="1:13" ht="18" customHeight="1">
      <c r="A109" s="810"/>
      <c r="B109" s="804" t="s">
        <v>40</v>
      </c>
      <c r="C109" s="804"/>
      <c r="D109" s="804"/>
      <c r="E109" s="804"/>
      <c r="F109" s="381">
        <v>0</v>
      </c>
      <c r="G109" s="381">
        <v>0</v>
      </c>
      <c r="H109" s="381">
        <v>0</v>
      </c>
      <c r="I109" s="381">
        <v>0</v>
      </c>
      <c r="J109" s="381">
        <v>0</v>
      </c>
      <c r="K109" s="381">
        <v>0</v>
      </c>
      <c r="L109" s="381">
        <v>0</v>
      </c>
    </row>
    <row r="110" spans="1:13" ht="18" customHeight="1">
      <c r="A110" s="810"/>
      <c r="B110" s="804" t="s">
        <v>123</v>
      </c>
      <c r="C110" s="804"/>
      <c r="D110" s="804"/>
      <c r="E110" s="804"/>
      <c r="F110" s="381">
        <v>0</v>
      </c>
      <c r="G110" s="381">
        <v>0</v>
      </c>
      <c r="H110" s="381">
        <v>0</v>
      </c>
      <c r="I110" s="381">
        <v>0</v>
      </c>
      <c r="J110" s="381">
        <v>0</v>
      </c>
      <c r="K110" s="381">
        <v>0</v>
      </c>
      <c r="L110" s="381">
        <v>0</v>
      </c>
    </row>
    <row r="111" spans="1:13" ht="18" customHeight="1">
      <c r="A111" s="823" t="s">
        <v>93</v>
      </c>
      <c r="B111" s="823"/>
      <c r="C111" s="823"/>
      <c r="D111" s="823"/>
      <c r="E111" s="823"/>
      <c r="F111" s="381">
        <v>0</v>
      </c>
      <c r="G111" s="381">
        <v>0</v>
      </c>
      <c r="H111" s="381">
        <v>0</v>
      </c>
      <c r="I111" s="381">
        <v>0</v>
      </c>
      <c r="J111" s="381">
        <v>0</v>
      </c>
      <c r="K111" s="381">
        <v>0</v>
      </c>
      <c r="L111" s="381">
        <v>0</v>
      </c>
    </row>
    <row r="112" spans="1:13" ht="18" customHeight="1">
      <c r="A112" s="804" t="s">
        <v>94</v>
      </c>
      <c r="B112" s="804"/>
      <c r="C112" s="804"/>
      <c r="D112" s="804"/>
      <c r="E112" s="804"/>
      <c r="F112" s="381">
        <v>0</v>
      </c>
      <c r="G112" s="381">
        <v>0</v>
      </c>
      <c r="H112" s="381">
        <v>0</v>
      </c>
      <c r="I112" s="381">
        <v>0</v>
      </c>
      <c r="J112" s="381">
        <v>0</v>
      </c>
      <c r="K112" s="381">
        <v>0</v>
      </c>
      <c r="L112" s="381">
        <v>0</v>
      </c>
    </row>
    <row r="113" spans="1:15" ht="18" customHeight="1">
      <c r="A113" s="804" t="s">
        <v>95</v>
      </c>
      <c r="B113" s="804"/>
      <c r="C113" s="804"/>
      <c r="D113" s="804"/>
      <c r="E113" s="804"/>
      <c r="F113" s="381">
        <v>0</v>
      </c>
      <c r="G113" s="381">
        <v>0</v>
      </c>
      <c r="H113" s="381">
        <v>0</v>
      </c>
      <c r="I113" s="381">
        <v>0</v>
      </c>
      <c r="J113" s="381">
        <v>0</v>
      </c>
      <c r="K113" s="381">
        <v>0</v>
      </c>
      <c r="L113" s="381">
        <v>0</v>
      </c>
    </row>
    <row r="114" spans="1:15" ht="18" customHeight="1">
      <c r="A114" s="821" t="s">
        <v>97</v>
      </c>
      <c r="B114" s="821"/>
      <c r="C114" s="821"/>
      <c r="D114" s="821"/>
      <c r="E114" s="821"/>
      <c r="F114" s="383">
        <v>0</v>
      </c>
      <c r="G114" s="381">
        <v>0</v>
      </c>
      <c r="H114" s="381">
        <v>0</v>
      </c>
      <c r="I114" s="381">
        <v>0</v>
      </c>
      <c r="J114" s="381">
        <v>0</v>
      </c>
      <c r="K114" s="381">
        <v>0</v>
      </c>
      <c r="L114" s="381">
        <v>0</v>
      </c>
    </row>
    <row r="115" spans="1:15" ht="18" customHeight="1">
      <c r="A115" s="48"/>
      <c r="B115" s="48"/>
      <c r="C115" s="48"/>
      <c r="D115" s="48"/>
      <c r="E115" s="48"/>
      <c r="F115" s="49"/>
      <c r="G115" s="49"/>
      <c r="H115" s="49"/>
      <c r="I115" s="49"/>
    </row>
    <row r="116" spans="1:15" s="15" customFormat="1" ht="15.75" hidden="1" customHeight="1">
      <c r="B116" s="863" t="s">
        <v>124</v>
      </c>
      <c r="C116" s="863"/>
      <c r="D116" s="863"/>
      <c r="E116" s="863"/>
      <c r="F116" s="863"/>
      <c r="G116" s="863"/>
    </row>
    <row r="117" spans="1:15" s="15" customFormat="1" ht="15.75" hidden="1" customHeight="1">
      <c r="A117" s="864" t="s">
        <v>125</v>
      </c>
      <c r="B117" s="865"/>
      <c r="C117" s="866" t="s">
        <v>126</v>
      </c>
      <c r="D117" s="866"/>
      <c r="E117" s="866"/>
      <c r="F117" s="866"/>
      <c r="G117" s="866"/>
    </row>
    <row r="118" spans="1:15" s="15" customFormat="1" ht="15.75" hidden="1" customHeight="1">
      <c r="A118" s="864"/>
      <c r="B118" s="865"/>
      <c r="C118" s="275" t="s">
        <v>112</v>
      </c>
      <c r="D118" s="275" t="s">
        <v>113</v>
      </c>
      <c r="E118" s="275" t="s">
        <v>27</v>
      </c>
      <c r="F118" s="275" t="s">
        <v>28</v>
      </c>
      <c r="G118" s="275" t="s">
        <v>24</v>
      </c>
    </row>
    <row r="119" spans="1:15" s="15" customFormat="1" ht="34.5" hidden="1" customHeight="1">
      <c r="A119" s="860" t="s">
        <v>127</v>
      </c>
      <c r="B119" s="861"/>
      <c r="C119" s="275"/>
      <c r="D119" s="275"/>
      <c r="E119" s="275"/>
      <c r="F119" s="275"/>
      <c r="G119" s="275"/>
    </row>
    <row r="120" spans="1:15" ht="15.75" hidden="1" customHeight="1"/>
    <row r="121" spans="1:15" ht="18.75" customHeight="1">
      <c r="A121" s="843" t="s">
        <v>300</v>
      </c>
      <c r="B121" s="843"/>
      <c r="C121" s="843"/>
      <c r="D121" s="843"/>
      <c r="E121" s="843"/>
      <c r="F121" s="843"/>
    </row>
    <row r="122" spans="1:15" ht="149.25" customHeight="1">
      <c r="A122" s="801" t="s">
        <v>128</v>
      </c>
      <c r="B122" s="801"/>
      <c r="C122" s="271" t="s">
        <v>129</v>
      </c>
      <c r="D122" s="269" t="s">
        <v>130</v>
      </c>
      <c r="E122" s="269" t="s">
        <v>131</v>
      </c>
      <c r="F122" s="269" t="s">
        <v>19</v>
      </c>
    </row>
    <row r="123" spans="1:15" ht="15.75" customHeight="1">
      <c r="A123" s="845">
        <v>1</v>
      </c>
      <c r="B123" s="847"/>
      <c r="C123" s="271">
        <v>2</v>
      </c>
      <c r="D123" s="269">
        <v>3</v>
      </c>
      <c r="E123" s="269">
        <v>4</v>
      </c>
      <c r="F123" s="269">
        <v>5</v>
      </c>
    </row>
    <row r="124" spans="1:15" s="5" customFormat="1" ht="70.5" customHeight="1">
      <c r="A124" s="857" t="s">
        <v>722</v>
      </c>
      <c r="B124" s="858"/>
      <c r="C124" s="858"/>
      <c r="D124" s="858"/>
      <c r="E124" s="858"/>
      <c r="F124" s="859"/>
      <c r="J124" s="1"/>
      <c r="K124" s="1"/>
      <c r="L124" s="1"/>
      <c r="M124" s="1"/>
      <c r="N124" s="1"/>
      <c r="O124" s="1"/>
    </row>
    <row r="125" spans="1:15" ht="93.75" customHeight="1">
      <c r="A125" s="853" t="s">
        <v>1272</v>
      </c>
      <c r="B125" s="854"/>
      <c r="C125" s="112" t="s">
        <v>132</v>
      </c>
      <c r="D125" s="111" t="s">
        <v>206</v>
      </c>
      <c r="E125" s="112" t="s">
        <v>185</v>
      </c>
      <c r="F125" s="110" t="s">
        <v>79</v>
      </c>
    </row>
    <row r="126" spans="1:15" s="15" customFormat="1" ht="106.5" customHeight="1">
      <c r="A126" s="855" t="s">
        <v>889</v>
      </c>
      <c r="B126" s="856"/>
      <c r="C126" s="99" t="s">
        <v>386</v>
      </c>
      <c r="D126" s="97" t="s">
        <v>206</v>
      </c>
      <c r="E126" s="51" t="s">
        <v>186</v>
      </c>
      <c r="F126" s="52" t="s">
        <v>79</v>
      </c>
      <c r="J126" s="1"/>
      <c r="K126" s="1"/>
      <c r="L126" s="1"/>
      <c r="M126" s="1"/>
      <c r="N126" s="1"/>
      <c r="O126" s="1"/>
    </row>
    <row r="127" spans="1:15" s="15" customFormat="1" ht="97.5" customHeight="1">
      <c r="A127" s="855" t="s">
        <v>374</v>
      </c>
      <c r="B127" s="856"/>
      <c r="C127" s="99" t="s">
        <v>312</v>
      </c>
      <c r="D127" s="97" t="s">
        <v>206</v>
      </c>
      <c r="E127" s="51" t="s">
        <v>185</v>
      </c>
      <c r="F127" s="52" t="s">
        <v>79</v>
      </c>
      <c r="J127" s="1"/>
      <c r="K127" s="1"/>
      <c r="L127" s="1"/>
      <c r="M127" s="1"/>
      <c r="N127" s="1"/>
      <c r="O127" s="1"/>
    </row>
    <row r="128" spans="1:15" ht="105.75" customHeight="1">
      <c r="A128" s="855" t="s">
        <v>375</v>
      </c>
      <c r="B128" s="856"/>
      <c r="C128" s="99" t="s">
        <v>329</v>
      </c>
      <c r="D128" s="97" t="s">
        <v>206</v>
      </c>
      <c r="E128" s="51" t="s">
        <v>185</v>
      </c>
      <c r="F128" s="52" t="s">
        <v>79</v>
      </c>
    </row>
    <row r="129" spans="1:9" ht="102.75" customHeight="1">
      <c r="A129" s="855" t="s">
        <v>376</v>
      </c>
      <c r="B129" s="856"/>
      <c r="C129" s="99" t="s">
        <v>313</v>
      </c>
      <c r="D129" s="97" t="s">
        <v>206</v>
      </c>
      <c r="E129" s="51" t="s">
        <v>185</v>
      </c>
      <c r="F129" s="52" t="s">
        <v>79</v>
      </c>
    </row>
    <row r="130" spans="1:9" ht="96" customHeight="1">
      <c r="A130" s="855" t="s">
        <v>377</v>
      </c>
      <c r="B130" s="856"/>
      <c r="C130" s="99" t="s">
        <v>317</v>
      </c>
      <c r="D130" s="97" t="s">
        <v>206</v>
      </c>
      <c r="E130" s="51" t="s">
        <v>185</v>
      </c>
      <c r="F130" s="52" t="s">
        <v>79</v>
      </c>
    </row>
    <row r="131" spans="1:9" ht="96" customHeight="1">
      <c r="A131" s="855" t="s">
        <v>378</v>
      </c>
      <c r="B131" s="856"/>
      <c r="C131" s="99" t="s">
        <v>318</v>
      </c>
      <c r="D131" s="97" t="s">
        <v>206</v>
      </c>
      <c r="E131" s="51" t="s">
        <v>185</v>
      </c>
      <c r="F131" s="52" t="s">
        <v>79</v>
      </c>
    </row>
    <row r="132" spans="1:9" ht="102.75" customHeight="1">
      <c r="A132" s="855" t="s">
        <v>379</v>
      </c>
      <c r="B132" s="856"/>
      <c r="C132" s="99" t="s">
        <v>330</v>
      </c>
      <c r="D132" s="97" t="s">
        <v>206</v>
      </c>
      <c r="E132" s="51" t="s">
        <v>185</v>
      </c>
      <c r="F132" s="52" t="s">
        <v>79</v>
      </c>
    </row>
    <row r="133" spans="1:9" ht="116.25" customHeight="1">
      <c r="A133" s="855" t="s">
        <v>380</v>
      </c>
      <c r="B133" s="856"/>
      <c r="C133" s="99" t="s">
        <v>545</v>
      </c>
      <c r="D133" s="97" t="s">
        <v>206</v>
      </c>
      <c r="E133" s="51" t="s">
        <v>185</v>
      </c>
      <c r="F133" s="52" t="s">
        <v>79</v>
      </c>
    </row>
    <row r="134" spans="1:9" ht="125.25" customHeight="1">
      <c r="A134" s="855" t="s">
        <v>381</v>
      </c>
      <c r="B134" s="856"/>
      <c r="C134" s="99" t="s">
        <v>314</v>
      </c>
      <c r="D134" s="97" t="s">
        <v>206</v>
      </c>
      <c r="E134" s="51" t="s">
        <v>185</v>
      </c>
      <c r="F134" s="52" t="s">
        <v>79</v>
      </c>
    </row>
    <row r="135" spans="1:9" ht="120.75" customHeight="1">
      <c r="A135" s="855" t="s">
        <v>382</v>
      </c>
      <c r="B135" s="856"/>
      <c r="C135" s="99" t="s">
        <v>314</v>
      </c>
      <c r="D135" s="97" t="s">
        <v>206</v>
      </c>
      <c r="E135" s="51" t="s">
        <v>185</v>
      </c>
      <c r="F135" s="52" t="s">
        <v>79</v>
      </c>
    </row>
    <row r="136" spans="1:9" ht="99" customHeight="1">
      <c r="A136" s="853" t="s">
        <v>1275</v>
      </c>
      <c r="B136" s="854"/>
      <c r="C136" s="112" t="s">
        <v>132</v>
      </c>
      <c r="D136" s="111" t="s">
        <v>1283</v>
      </c>
      <c r="E136" s="112" t="s">
        <v>185</v>
      </c>
      <c r="F136" s="110" t="s">
        <v>79</v>
      </c>
    </row>
    <row r="137" spans="1:9" ht="120.75" customHeight="1">
      <c r="A137" s="855" t="s">
        <v>1317</v>
      </c>
      <c r="B137" s="856"/>
      <c r="C137" s="359" t="s">
        <v>1277</v>
      </c>
      <c r="D137" s="97" t="s">
        <v>1283</v>
      </c>
      <c r="E137" s="51" t="s">
        <v>185</v>
      </c>
      <c r="F137" s="52" t="s">
        <v>79</v>
      </c>
    </row>
    <row r="138" spans="1:9" ht="98.25" customHeight="1">
      <c r="A138" s="855" t="s">
        <v>1318</v>
      </c>
      <c r="B138" s="856"/>
      <c r="C138" s="376" t="s">
        <v>316</v>
      </c>
      <c r="D138" s="97" t="s">
        <v>1283</v>
      </c>
      <c r="E138" s="51" t="s">
        <v>185</v>
      </c>
      <c r="F138" s="52" t="s">
        <v>79</v>
      </c>
    </row>
    <row r="139" spans="1:9" ht="87" customHeight="1">
      <c r="A139" s="867" t="s">
        <v>1276</v>
      </c>
      <c r="B139" s="868"/>
      <c r="C139" s="112" t="s">
        <v>132</v>
      </c>
      <c r="D139" s="111" t="s">
        <v>282</v>
      </c>
      <c r="E139" s="112" t="s">
        <v>286</v>
      </c>
      <c r="F139" s="112" t="s">
        <v>79</v>
      </c>
    </row>
    <row r="140" spans="1:9" ht="103.5" customHeight="1">
      <c r="A140" s="869" t="s">
        <v>1279</v>
      </c>
      <c r="B140" s="869"/>
      <c r="C140" s="98" t="s">
        <v>1280</v>
      </c>
      <c r="D140" s="97" t="s">
        <v>282</v>
      </c>
      <c r="E140" s="98" t="s">
        <v>285</v>
      </c>
      <c r="F140" s="51" t="s">
        <v>79</v>
      </c>
    </row>
    <row r="141" spans="1:9" ht="105" customHeight="1">
      <c r="A141" s="869" t="s">
        <v>1278</v>
      </c>
      <c r="B141" s="869"/>
      <c r="C141" s="98" t="s">
        <v>1281</v>
      </c>
      <c r="D141" s="97" t="s">
        <v>282</v>
      </c>
      <c r="E141" s="51" t="s">
        <v>286</v>
      </c>
      <c r="F141" s="51" t="s">
        <v>79</v>
      </c>
    </row>
    <row r="142" spans="1:9" ht="101.25" customHeight="1">
      <c r="A142" s="853" t="s">
        <v>1282</v>
      </c>
      <c r="B142" s="854"/>
      <c r="C142" s="110" t="s">
        <v>132</v>
      </c>
      <c r="D142" s="111" t="s">
        <v>282</v>
      </c>
      <c r="E142" s="112" t="s">
        <v>284</v>
      </c>
      <c r="F142" s="110" t="s">
        <v>79</v>
      </c>
      <c r="H142" s="114" t="s">
        <v>48</v>
      </c>
      <c r="I142" s="114" t="s">
        <v>315</v>
      </c>
    </row>
    <row r="143" spans="1:9" ht="117.75" customHeight="1">
      <c r="A143" s="855" t="s">
        <v>890</v>
      </c>
      <c r="B143" s="856"/>
      <c r="C143" s="99" t="s">
        <v>1280</v>
      </c>
      <c r="D143" s="97" t="s">
        <v>282</v>
      </c>
      <c r="E143" s="98" t="s">
        <v>285</v>
      </c>
      <c r="F143" s="52" t="s">
        <v>79</v>
      </c>
    </row>
    <row r="144" spans="1:9" ht="113.25" customHeight="1">
      <c r="A144" s="833" t="s">
        <v>891</v>
      </c>
      <c r="B144" s="833"/>
      <c r="C144" s="99" t="s">
        <v>1281</v>
      </c>
      <c r="D144" s="97" t="s">
        <v>282</v>
      </c>
      <c r="E144" s="51" t="s">
        <v>286</v>
      </c>
      <c r="F144" s="52" t="s">
        <v>79</v>
      </c>
    </row>
  </sheetData>
  <mergeCells count="165">
    <mergeCell ref="B88:E88"/>
    <mergeCell ref="B89:E89"/>
    <mergeCell ref="B90:E90"/>
    <mergeCell ref="A91:E91"/>
    <mergeCell ref="A92:E92"/>
    <mergeCell ref="A93:E93"/>
    <mergeCell ref="A94:E94"/>
    <mergeCell ref="A95:E95"/>
    <mergeCell ref="A96:E96"/>
    <mergeCell ref="A87:A90"/>
    <mergeCell ref="B87:E87"/>
    <mergeCell ref="B108:E108"/>
    <mergeCell ref="B109:E109"/>
    <mergeCell ref="B110:E110"/>
    <mergeCell ref="A111:E111"/>
    <mergeCell ref="A127:B127"/>
    <mergeCell ref="A103:E103"/>
    <mergeCell ref="A142:B142"/>
    <mergeCell ref="A97:A100"/>
    <mergeCell ref="B97:E97"/>
    <mergeCell ref="B98:E98"/>
    <mergeCell ref="B99:E99"/>
    <mergeCell ref="B100:E100"/>
    <mergeCell ref="A101:E101"/>
    <mergeCell ref="A139:B139"/>
    <mergeCell ref="A140:B140"/>
    <mergeCell ref="A141:B141"/>
    <mergeCell ref="A143:B143"/>
    <mergeCell ref="A128:B128"/>
    <mergeCell ref="A144:B144"/>
    <mergeCell ref="A112:E112"/>
    <mergeCell ref="A113:E113"/>
    <mergeCell ref="A114:E114"/>
    <mergeCell ref="B116:G116"/>
    <mergeCell ref="A117:B118"/>
    <mergeCell ref="C117:G117"/>
    <mergeCell ref="B16:B17"/>
    <mergeCell ref="A4:Q4"/>
    <mergeCell ref="A136:B136"/>
    <mergeCell ref="A137:B137"/>
    <mergeCell ref="A138:B138"/>
    <mergeCell ref="A124:F124"/>
    <mergeCell ref="A125:B125"/>
    <mergeCell ref="A126:B126"/>
    <mergeCell ref="A123:B123"/>
    <mergeCell ref="A119:B119"/>
    <mergeCell ref="A121:F121"/>
    <mergeCell ref="A130:B130"/>
    <mergeCell ref="A131:B131"/>
    <mergeCell ref="A132:B132"/>
    <mergeCell ref="A133:B133"/>
    <mergeCell ref="A134:B134"/>
    <mergeCell ref="A135:B135"/>
    <mergeCell ref="A122:B122"/>
    <mergeCell ref="A129:B129"/>
    <mergeCell ref="A105:E105"/>
    <mergeCell ref="A106:E106"/>
    <mergeCell ref="A102:E102"/>
    <mergeCell ref="A107:A110"/>
    <mergeCell ref="B107:E107"/>
    <mergeCell ref="D23:D25"/>
    <mergeCell ref="E23:F24"/>
    <mergeCell ref="A1:Q1"/>
    <mergeCell ref="A2:Q2"/>
    <mergeCell ref="A5:E5"/>
    <mergeCell ref="F5:Q5"/>
    <mergeCell ref="A7:E7"/>
    <mergeCell ref="F7:Q7"/>
    <mergeCell ref="H10:M10"/>
    <mergeCell ref="I17:J17"/>
    <mergeCell ref="K17:L17"/>
    <mergeCell ref="Q10:Q11"/>
    <mergeCell ref="A9:P9"/>
    <mergeCell ref="A10:A11"/>
    <mergeCell ref="B10:B11"/>
    <mergeCell ref="C10:C11"/>
    <mergeCell ref="D10:D11"/>
    <mergeCell ref="E10:E11"/>
    <mergeCell ref="N12:P12"/>
    <mergeCell ref="A6:E6"/>
    <mergeCell ref="F6:Q6"/>
    <mergeCell ref="N14:P14"/>
    <mergeCell ref="A15:Q15"/>
    <mergeCell ref="A16:A17"/>
    <mergeCell ref="A45:E45"/>
    <mergeCell ref="A46:E46"/>
    <mergeCell ref="A47:E47"/>
    <mergeCell ref="M28:P28"/>
    <mergeCell ref="B33:L33"/>
    <mergeCell ref="A22:L22"/>
    <mergeCell ref="G23:L24"/>
    <mergeCell ref="F10:G10"/>
    <mergeCell ref="N10:P11"/>
    <mergeCell ref="K20:L20"/>
    <mergeCell ref="A27:L27"/>
    <mergeCell ref="B31:L31"/>
    <mergeCell ref="I18:J18"/>
    <mergeCell ref="K18:L18"/>
    <mergeCell ref="A23:A25"/>
    <mergeCell ref="C16:C17"/>
    <mergeCell ref="E16:Q16"/>
    <mergeCell ref="I20:J20"/>
    <mergeCell ref="B13:R13"/>
    <mergeCell ref="R10:R11"/>
    <mergeCell ref="R16:R17"/>
    <mergeCell ref="B19:R19"/>
    <mergeCell ref="B23:B25"/>
    <mergeCell ref="C23:C25"/>
    <mergeCell ref="B35:L35"/>
    <mergeCell ref="B29:L29"/>
    <mergeCell ref="A36:L36"/>
    <mergeCell ref="A37:E38"/>
    <mergeCell ref="A39:E39"/>
    <mergeCell ref="A40:E40"/>
    <mergeCell ref="A41:A44"/>
    <mergeCell ref="B41:E41"/>
    <mergeCell ref="B42:E42"/>
    <mergeCell ref="B43:E43"/>
    <mergeCell ref="B44:E44"/>
    <mergeCell ref="F37:L37"/>
    <mergeCell ref="A75:E75"/>
    <mergeCell ref="A76:E76"/>
    <mergeCell ref="A77:A80"/>
    <mergeCell ref="B77:E77"/>
    <mergeCell ref="B78:E78"/>
    <mergeCell ref="B79:E79"/>
    <mergeCell ref="B80:E80"/>
    <mergeCell ref="A48:E48"/>
    <mergeCell ref="A49:E49"/>
    <mergeCell ref="A50:A53"/>
    <mergeCell ref="B50:E50"/>
    <mergeCell ref="B51:E51"/>
    <mergeCell ref="B52:E52"/>
    <mergeCell ref="B53:E53"/>
    <mergeCell ref="A54:E54"/>
    <mergeCell ref="A55:E55"/>
    <mergeCell ref="A56:E56"/>
    <mergeCell ref="A57:E57"/>
    <mergeCell ref="A58:E58"/>
    <mergeCell ref="A59:A62"/>
    <mergeCell ref="B59:E59"/>
    <mergeCell ref="A84:E84"/>
    <mergeCell ref="A104:E104"/>
    <mergeCell ref="A72:E72"/>
    <mergeCell ref="A73:E73"/>
    <mergeCell ref="A74:E74"/>
    <mergeCell ref="Q95:V95"/>
    <mergeCell ref="B60:E60"/>
    <mergeCell ref="B61:E61"/>
    <mergeCell ref="B62:E62"/>
    <mergeCell ref="A63:E63"/>
    <mergeCell ref="A64:E64"/>
    <mergeCell ref="A65:E65"/>
    <mergeCell ref="A66:E66"/>
    <mergeCell ref="A67:E67"/>
    <mergeCell ref="A68:A71"/>
    <mergeCell ref="B68:E68"/>
    <mergeCell ref="B69:E69"/>
    <mergeCell ref="B70:E70"/>
    <mergeCell ref="B71:E71"/>
    <mergeCell ref="A81:E81"/>
    <mergeCell ref="A83:E83"/>
    <mergeCell ref="A82:E82"/>
    <mergeCell ref="A85:E85"/>
    <mergeCell ref="A86:E86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00FF"/>
  </sheetPr>
  <dimension ref="A1:AB131"/>
  <sheetViews>
    <sheetView topLeftCell="A133" zoomScale="85" zoomScaleNormal="85" workbookViewId="0">
      <selection activeCell="A77" sqref="A77:E77"/>
    </sheetView>
  </sheetViews>
  <sheetFormatPr defaultColWidth="9.140625" defaultRowHeight="15.75"/>
  <cols>
    <col min="1" max="1" width="8.7109375" style="453" customWidth="1"/>
    <col min="2" max="2" width="68.5703125" style="453" customWidth="1"/>
    <col min="3" max="3" width="23" style="453" customWidth="1"/>
    <col min="4" max="4" width="45.42578125" style="453" customWidth="1"/>
    <col min="5" max="5" width="18.5703125" style="453" customWidth="1"/>
    <col min="6" max="6" width="13.7109375" style="453" customWidth="1"/>
    <col min="7" max="7" width="10.7109375" style="453" customWidth="1"/>
    <col min="8" max="8" width="11.28515625" style="453" customWidth="1"/>
    <col min="9" max="9" width="13.5703125" style="453" customWidth="1"/>
    <col min="10" max="12" width="13.28515625" style="453" customWidth="1"/>
    <col min="13" max="13" width="11.7109375" style="453" customWidth="1"/>
    <col min="14" max="14" width="6.28515625" style="453" customWidth="1"/>
    <col min="15" max="15" width="11.140625" style="453" customWidth="1"/>
    <col min="16" max="16" width="11" style="453" customWidth="1"/>
    <col min="17" max="17" width="13.42578125" style="453" customWidth="1"/>
    <col min="18" max="18" width="14.28515625" style="453" customWidth="1"/>
    <col min="19" max="16384" width="9.140625" style="453"/>
  </cols>
  <sheetData>
    <row r="1" spans="1:21" ht="34.5" customHeight="1">
      <c r="A1" s="927" t="s">
        <v>104</v>
      </c>
      <c r="B1" s="927"/>
      <c r="C1" s="927"/>
      <c r="D1" s="927"/>
      <c r="E1" s="927"/>
      <c r="F1" s="927"/>
      <c r="G1" s="927"/>
      <c r="H1" s="927"/>
      <c r="I1" s="927"/>
      <c r="J1" s="927"/>
      <c r="K1" s="927"/>
      <c r="L1" s="927"/>
      <c r="M1" s="927"/>
      <c r="N1" s="927"/>
      <c r="O1" s="927"/>
      <c r="P1" s="927"/>
      <c r="Q1" s="927"/>
      <c r="R1" s="927"/>
    </row>
    <row r="2" spans="1:21" ht="27.75" customHeight="1">
      <c r="A2" s="928" t="s">
        <v>276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  <c r="N2" s="928"/>
      <c r="O2" s="928"/>
      <c r="P2" s="928"/>
      <c r="Q2" s="928"/>
      <c r="R2" s="928"/>
      <c r="S2" s="454" t="s">
        <v>42</v>
      </c>
      <c r="T2" s="455" t="s">
        <v>645</v>
      </c>
      <c r="U2" s="455" t="s">
        <v>646</v>
      </c>
    </row>
    <row r="4" spans="1:21">
      <c r="A4" s="922" t="s">
        <v>105</v>
      </c>
      <c r="B4" s="922"/>
      <c r="C4" s="922"/>
      <c r="D4" s="922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</row>
    <row r="5" spans="1:21" ht="72.75" customHeight="1">
      <c r="A5" s="916" t="s">
        <v>835</v>
      </c>
      <c r="B5" s="916"/>
      <c r="C5" s="916"/>
      <c r="D5" s="916"/>
      <c r="E5" s="916"/>
      <c r="F5" s="880" t="s">
        <v>205</v>
      </c>
      <c r="G5" s="880"/>
      <c r="H5" s="880"/>
      <c r="I5" s="880"/>
      <c r="J5" s="880"/>
      <c r="K5" s="880"/>
      <c r="L5" s="880"/>
      <c r="M5" s="880"/>
      <c r="N5" s="880"/>
      <c r="O5" s="880"/>
      <c r="P5" s="880"/>
      <c r="Q5" s="880"/>
      <c r="R5" s="880"/>
    </row>
    <row r="6" spans="1:21" ht="21.75" customHeight="1">
      <c r="A6" s="923" t="s">
        <v>203</v>
      </c>
      <c r="B6" s="924"/>
      <c r="C6" s="924"/>
      <c r="D6" s="924"/>
      <c r="E6" s="925"/>
      <c r="F6" s="919" t="s">
        <v>321</v>
      </c>
      <c r="G6" s="920"/>
      <c r="H6" s="920"/>
      <c r="I6" s="920"/>
      <c r="J6" s="920"/>
      <c r="K6" s="920"/>
      <c r="L6" s="920"/>
      <c r="M6" s="920"/>
      <c r="N6" s="920"/>
      <c r="O6" s="920"/>
      <c r="P6" s="920"/>
      <c r="Q6" s="920"/>
      <c r="R6" s="921"/>
    </row>
    <row r="7" spans="1:21" ht="24.75" customHeight="1">
      <c r="A7" s="916" t="s">
        <v>106</v>
      </c>
      <c r="B7" s="916"/>
      <c r="C7" s="916"/>
      <c r="D7" s="916"/>
      <c r="E7" s="916"/>
      <c r="F7" s="880" t="s">
        <v>204</v>
      </c>
      <c r="G7" s="880"/>
      <c r="H7" s="880"/>
      <c r="I7" s="880"/>
      <c r="J7" s="880"/>
      <c r="K7" s="880"/>
      <c r="L7" s="880"/>
      <c r="M7" s="880"/>
      <c r="N7" s="880"/>
      <c r="O7" s="880"/>
      <c r="P7" s="880"/>
      <c r="Q7" s="880"/>
      <c r="R7" s="880"/>
    </row>
    <row r="9" spans="1:21" ht="21" customHeight="1">
      <c r="A9" s="922" t="s">
        <v>107</v>
      </c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22"/>
      <c r="M9" s="922"/>
      <c r="N9" s="922"/>
      <c r="O9" s="922"/>
      <c r="P9" s="922"/>
      <c r="Q9" s="922"/>
      <c r="R9" s="922"/>
    </row>
    <row r="10" spans="1:21" ht="74.25" customHeight="1">
      <c r="A10" s="916" t="s">
        <v>20</v>
      </c>
      <c r="B10" s="916" t="s">
        <v>108</v>
      </c>
      <c r="C10" s="916" t="s">
        <v>12</v>
      </c>
      <c r="D10" s="880" t="s">
        <v>11</v>
      </c>
      <c r="E10" s="916" t="s">
        <v>109</v>
      </c>
      <c r="F10" s="916" t="s">
        <v>14</v>
      </c>
      <c r="G10" s="916"/>
      <c r="H10" s="923" t="s">
        <v>110</v>
      </c>
      <c r="I10" s="924"/>
      <c r="J10" s="924"/>
      <c r="K10" s="924"/>
      <c r="L10" s="924"/>
      <c r="M10" s="925"/>
      <c r="N10" s="916" t="s">
        <v>17</v>
      </c>
      <c r="O10" s="916"/>
      <c r="P10" s="916"/>
      <c r="Q10" s="916" t="s">
        <v>111</v>
      </c>
      <c r="R10" s="916" t="s">
        <v>19</v>
      </c>
    </row>
    <row r="11" spans="1:21">
      <c r="A11" s="916"/>
      <c r="B11" s="916"/>
      <c r="C11" s="916"/>
      <c r="D11" s="880"/>
      <c r="E11" s="916"/>
      <c r="F11" s="456" t="s">
        <v>25</v>
      </c>
      <c r="G11" s="456" t="s">
        <v>26</v>
      </c>
      <c r="H11" s="456">
        <v>2025</v>
      </c>
      <c r="I11" s="456">
        <v>2026</v>
      </c>
      <c r="J11" s="456">
        <v>2027</v>
      </c>
      <c r="K11" s="456">
        <v>2028</v>
      </c>
      <c r="L11" s="456">
        <v>2029</v>
      </c>
      <c r="M11" s="456">
        <v>2030</v>
      </c>
      <c r="N11" s="916"/>
      <c r="O11" s="916"/>
      <c r="P11" s="916"/>
      <c r="Q11" s="916"/>
      <c r="R11" s="916"/>
    </row>
    <row r="12" spans="1:21">
      <c r="A12" s="457">
        <v>1</v>
      </c>
      <c r="B12" s="458">
        <v>2</v>
      </c>
      <c r="C12" s="457">
        <v>3</v>
      </c>
      <c r="D12" s="458">
        <v>4</v>
      </c>
      <c r="E12" s="457">
        <v>5</v>
      </c>
      <c r="F12" s="458">
        <v>6</v>
      </c>
      <c r="G12" s="457">
        <v>7</v>
      </c>
      <c r="H12" s="458">
        <v>8</v>
      </c>
      <c r="I12" s="457">
        <v>9</v>
      </c>
      <c r="J12" s="458">
        <v>10</v>
      </c>
      <c r="K12" s="457">
        <v>11</v>
      </c>
      <c r="L12" s="458">
        <v>12</v>
      </c>
      <c r="M12" s="457">
        <v>13</v>
      </c>
      <c r="N12" s="881">
        <v>14</v>
      </c>
      <c r="O12" s="908"/>
      <c r="P12" s="909"/>
      <c r="Q12" s="458">
        <v>15</v>
      </c>
      <c r="R12" s="459">
        <v>16</v>
      </c>
      <c r="U12" s="460"/>
    </row>
    <row r="13" spans="1:21" ht="18.75" customHeight="1">
      <c r="A13" s="461" t="s">
        <v>41</v>
      </c>
      <c r="B13" s="874" t="s">
        <v>242</v>
      </c>
      <c r="C13" s="910"/>
      <c r="D13" s="910"/>
      <c r="E13" s="910"/>
      <c r="F13" s="910"/>
      <c r="G13" s="910"/>
      <c r="H13" s="910"/>
      <c r="I13" s="910"/>
      <c r="J13" s="910"/>
      <c r="K13" s="910"/>
      <c r="L13" s="910"/>
      <c r="M13" s="910"/>
      <c r="N13" s="910"/>
      <c r="O13" s="910"/>
      <c r="P13" s="910"/>
      <c r="Q13" s="910"/>
      <c r="R13" s="911"/>
      <c r="U13" s="460"/>
    </row>
    <row r="14" spans="1:21" ht="36.75" customHeight="1">
      <c r="A14" s="457" t="s">
        <v>42</v>
      </c>
      <c r="B14" s="462" t="s">
        <v>141</v>
      </c>
      <c r="C14" s="463" t="s">
        <v>142</v>
      </c>
      <c r="D14" s="463" t="s">
        <v>78</v>
      </c>
      <c r="E14" s="463" t="s">
        <v>267</v>
      </c>
      <c r="F14" s="463">
        <v>70.44</v>
      </c>
      <c r="G14" s="463">
        <v>2023</v>
      </c>
      <c r="H14" s="463">
        <v>72.180000000000007</v>
      </c>
      <c r="I14" s="463">
        <v>72.19</v>
      </c>
      <c r="J14" s="463">
        <v>72.19</v>
      </c>
      <c r="K14" s="463">
        <v>72.19</v>
      </c>
      <c r="L14" s="463">
        <v>72.19</v>
      </c>
      <c r="M14" s="463">
        <v>72.19</v>
      </c>
      <c r="N14" s="919" t="s">
        <v>138</v>
      </c>
      <c r="O14" s="920"/>
      <c r="P14" s="921"/>
      <c r="Q14" s="463" t="s">
        <v>79</v>
      </c>
      <c r="R14" s="458" t="s">
        <v>79</v>
      </c>
    </row>
    <row r="15" spans="1:21" ht="43.5" customHeight="1">
      <c r="A15" s="926" t="s">
        <v>269</v>
      </c>
      <c r="B15" s="926"/>
      <c r="C15" s="926"/>
      <c r="D15" s="926"/>
      <c r="E15" s="926"/>
      <c r="F15" s="926"/>
      <c r="G15" s="926"/>
      <c r="H15" s="926"/>
      <c r="I15" s="926"/>
      <c r="J15" s="926"/>
      <c r="K15" s="926"/>
      <c r="L15" s="926"/>
      <c r="M15" s="926"/>
      <c r="N15" s="926"/>
      <c r="O15" s="926"/>
      <c r="P15" s="926"/>
      <c r="Q15" s="926"/>
      <c r="R15" s="926"/>
    </row>
    <row r="16" spans="1:21" ht="27.75" customHeight="1">
      <c r="A16" s="916" t="s">
        <v>20</v>
      </c>
      <c r="B16" s="880" t="s">
        <v>77</v>
      </c>
      <c r="C16" s="880" t="s">
        <v>11</v>
      </c>
      <c r="D16" s="913" t="s">
        <v>13</v>
      </c>
      <c r="E16" s="880" t="s">
        <v>83</v>
      </c>
      <c r="F16" s="880"/>
      <c r="G16" s="880"/>
      <c r="H16" s="880"/>
      <c r="I16" s="880"/>
      <c r="J16" s="880"/>
      <c r="K16" s="880"/>
      <c r="L16" s="880"/>
      <c r="M16" s="880"/>
      <c r="N16" s="880"/>
      <c r="O16" s="880"/>
      <c r="P16" s="880"/>
      <c r="Q16" s="880"/>
      <c r="R16" s="918" t="s">
        <v>115</v>
      </c>
    </row>
    <row r="17" spans="1:18">
      <c r="A17" s="916"/>
      <c r="B17" s="880"/>
      <c r="C17" s="880"/>
      <c r="D17" s="917"/>
      <c r="E17" s="458" t="s">
        <v>29</v>
      </c>
      <c r="F17" s="458" t="s">
        <v>30</v>
      </c>
      <c r="G17" s="458" t="s">
        <v>31</v>
      </c>
      <c r="H17" s="458" t="s">
        <v>32</v>
      </c>
      <c r="I17" s="458" t="s">
        <v>33</v>
      </c>
      <c r="J17" s="458" t="s">
        <v>34</v>
      </c>
      <c r="K17" s="464" t="s">
        <v>35</v>
      </c>
      <c r="L17" s="881" t="s">
        <v>36</v>
      </c>
      <c r="M17" s="895"/>
      <c r="N17" s="882"/>
      <c r="O17" s="458" t="s">
        <v>37</v>
      </c>
      <c r="P17" s="458" t="s">
        <v>38</v>
      </c>
      <c r="Q17" s="458" t="s">
        <v>39</v>
      </c>
      <c r="R17" s="918"/>
    </row>
    <row r="18" spans="1:18">
      <c r="A18" s="458">
        <v>1</v>
      </c>
      <c r="B18" s="458">
        <v>2</v>
      </c>
      <c r="C18" s="458">
        <v>3</v>
      </c>
      <c r="D18" s="458">
        <v>4</v>
      </c>
      <c r="E18" s="458">
        <v>5</v>
      </c>
      <c r="F18" s="458">
        <v>6</v>
      </c>
      <c r="G18" s="458">
        <v>7</v>
      </c>
      <c r="H18" s="458">
        <v>8</v>
      </c>
      <c r="I18" s="458">
        <v>9</v>
      </c>
      <c r="J18" s="458">
        <v>10</v>
      </c>
      <c r="K18" s="458">
        <v>11</v>
      </c>
      <c r="L18" s="881">
        <v>12</v>
      </c>
      <c r="M18" s="908"/>
      <c r="N18" s="909"/>
      <c r="O18" s="458">
        <v>13</v>
      </c>
      <c r="P18" s="458">
        <v>14</v>
      </c>
      <c r="Q18" s="458">
        <v>15</v>
      </c>
      <c r="R18" s="458">
        <v>16</v>
      </c>
    </row>
    <row r="19" spans="1:18" ht="21.75" customHeight="1">
      <c r="A19" s="465" t="s">
        <v>41</v>
      </c>
      <c r="B19" s="874" t="s">
        <v>242</v>
      </c>
      <c r="C19" s="910"/>
      <c r="D19" s="910"/>
      <c r="E19" s="910"/>
      <c r="F19" s="910"/>
      <c r="G19" s="910"/>
      <c r="H19" s="910"/>
      <c r="I19" s="910"/>
      <c r="J19" s="910"/>
      <c r="K19" s="910"/>
      <c r="L19" s="910"/>
      <c r="M19" s="910"/>
      <c r="N19" s="910"/>
      <c r="O19" s="910"/>
      <c r="P19" s="910"/>
      <c r="Q19" s="910"/>
      <c r="R19" s="911"/>
    </row>
    <row r="20" spans="1:18" ht="27.75" customHeight="1">
      <c r="A20" s="458" t="s">
        <v>42</v>
      </c>
      <c r="B20" s="466" t="str">
        <f>B14</f>
        <v>Ожидаемая продолжительность жизни при рождении</v>
      </c>
      <c r="C20" s="467" t="str">
        <f>D14</f>
        <v>ГП РФ</v>
      </c>
      <c r="D20" s="467" t="s">
        <v>267</v>
      </c>
      <c r="E20" s="458" t="s">
        <v>79</v>
      </c>
      <c r="F20" s="458" t="s">
        <v>79</v>
      </c>
      <c r="G20" s="458" t="s">
        <v>79</v>
      </c>
      <c r="H20" s="458" t="s">
        <v>79</v>
      </c>
      <c r="I20" s="458" t="s">
        <v>79</v>
      </c>
      <c r="J20" s="458" t="s">
        <v>79</v>
      </c>
      <c r="K20" s="458" t="s">
        <v>79</v>
      </c>
      <c r="L20" s="881" t="s">
        <v>79</v>
      </c>
      <c r="M20" s="895"/>
      <c r="N20" s="882"/>
      <c r="O20" s="458" t="s">
        <v>79</v>
      </c>
      <c r="P20" s="458" t="s">
        <v>79</v>
      </c>
      <c r="Q20" s="458" t="s">
        <v>79</v>
      </c>
      <c r="R20" s="458">
        <f>H14</f>
        <v>72.180000000000007</v>
      </c>
    </row>
    <row r="21" spans="1:18" ht="36.75" customHeight="1">
      <c r="A21" s="912" t="s">
        <v>270</v>
      </c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</row>
    <row r="22" spans="1:18" ht="31.5" customHeight="1">
      <c r="A22" s="880" t="s">
        <v>20</v>
      </c>
      <c r="B22" s="880" t="s">
        <v>117</v>
      </c>
      <c r="C22" s="913" t="s">
        <v>118</v>
      </c>
      <c r="D22" s="913" t="s">
        <v>119</v>
      </c>
      <c r="E22" s="880" t="s">
        <v>14</v>
      </c>
      <c r="F22" s="880"/>
      <c r="G22" s="880" t="s">
        <v>120</v>
      </c>
      <c r="H22" s="880"/>
      <c r="I22" s="880"/>
      <c r="J22" s="880"/>
      <c r="K22" s="880"/>
      <c r="L22" s="880"/>
      <c r="M22" s="904"/>
      <c r="N22" s="904"/>
      <c r="O22" s="904"/>
      <c r="P22" s="904"/>
      <c r="Q22" s="904"/>
    </row>
    <row r="23" spans="1:18" ht="23.25" customHeight="1">
      <c r="A23" s="880"/>
      <c r="B23" s="880"/>
      <c r="C23" s="914"/>
      <c r="D23" s="914"/>
      <c r="E23" s="880"/>
      <c r="F23" s="880"/>
      <c r="G23" s="880"/>
      <c r="H23" s="880"/>
      <c r="I23" s="880"/>
      <c r="J23" s="880"/>
      <c r="K23" s="880"/>
      <c r="L23" s="880"/>
      <c r="M23" s="904"/>
      <c r="N23" s="904"/>
      <c r="O23" s="904"/>
      <c r="P23" s="904"/>
      <c r="Q23" s="904"/>
    </row>
    <row r="24" spans="1:18" ht="37.5" customHeight="1">
      <c r="A24" s="880"/>
      <c r="B24" s="880"/>
      <c r="C24" s="915"/>
      <c r="D24" s="915"/>
      <c r="E24" s="458" t="s">
        <v>25</v>
      </c>
      <c r="F24" s="458" t="s">
        <v>26</v>
      </c>
      <c r="G24" s="458">
        <v>2025</v>
      </c>
      <c r="H24" s="458">
        <v>2026</v>
      </c>
      <c r="I24" s="458">
        <v>2027</v>
      </c>
      <c r="J24" s="468">
        <v>2028</v>
      </c>
      <c r="K24" s="468">
        <v>2029</v>
      </c>
      <c r="L24" s="468">
        <v>2030</v>
      </c>
      <c r="M24" s="904"/>
      <c r="N24" s="904"/>
      <c r="O24" s="904"/>
      <c r="P24" s="904"/>
      <c r="Q24" s="904"/>
    </row>
    <row r="25" spans="1:18" ht="15" customHeight="1">
      <c r="A25" s="458">
        <v>1</v>
      </c>
      <c r="B25" s="458">
        <v>2</v>
      </c>
      <c r="C25" s="458">
        <v>3</v>
      </c>
      <c r="D25" s="458">
        <v>4</v>
      </c>
      <c r="E25" s="458">
        <v>5</v>
      </c>
      <c r="F25" s="458">
        <v>6</v>
      </c>
      <c r="G25" s="458">
        <v>7</v>
      </c>
      <c r="H25" s="458">
        <v>8</v>
      </c>
      <c r="I25" s="458">
        <v>9</v>
      </c>
      <c r="J25" s="458">
        <v>10</v>
      </c>
      <c r="K25" s="458">
        <v>11</v>
      </c>
      <c r="L25" s="458">
        <v>12</v>
      </c>
      <c r="M25" s="905"/>
      <c r="N25" s="905"/>
      <c r="O25" s="905"/>
      <c r="P25" s="469"/>
      <c r="Q25" s="469"/>
    </row>
    <row r="26" spans="1:18" ht="22.5" customHeight="1">
      <c r="A26" s="874" t="s">
        <v>243</v>
      </c>
      <c r="B26" s="906"/>
      <c r="C26" s="906"/>
      <c r="D26" s="906"/>
      <c r="E26" s="906"/>
      <c r="F26" s="906"/>
      <c r="G26" s="906"/>
      <c r="H26" s="906"/>
      <c r="I26" s="906"/>
      <c r="J26" s="906"/>
      <c r="K26" s="906"/>
      <c r="L26" s="907"/>
    </row>
    <row r="27" spans="1:18" ht="84" customHeight="1">
      <c r="A27" s="470" t="s">
        <v>41</v>
      </c>
      <c r="B27" s="471" t="s">
        <v>980</v>
      </c>
      <c r="C27" s="472" t="s">
        <v>207</v>
      </c>
      <c r="D27" s="473" t="s">
        <v>303</v>
      </c>
      <c r="E27" s="472">
        <v>38</v>
      </c>
      <c r="F27" s="472">
        <v>2023</v>
      </c>
      <c r="G27" s="472">
        <v>38</v>
      </c>
      <c r="H27" s="472">
        <v>38</v>
      </c>
      <c r="I27" s="472">
        <v>38</v>
      </c>
      <c r="J27" s="472">
        <v>38</v>
      </c>
      <c r="K27" s="472">
        <v>38</v>
      </c>
      <c r="L27" s="472">
        <v>38</v>
      </c>
    </row>
    <row r="28" spans="1:18" ht="58.5" customHeight="1">
      <c r="A28" s="458" t="s">
        <v>42</v>
      </c>
      <c r="B28" s="897" t="s">
        <v>260</v>
      </c>
      <c r="C28" s="898"/>
      <c r="D28" s="898"/>
      <c r="E28" s="898"/>
      <c r="F28" s="898"/>
      <c r="G28" s="898"/>
      <c r="H28" s="898"/>
      <c r="I28" s="898"/>
      <c r="J28" s="898"/>
      <c r="K28" s="898"/>
      <c r="L28" s="899"/>
    </row>
    <row r="29" spans="1:18" ht="57.75" customHeight="1">
      <c r="A29" s="470" t="s">
        <v>63</v>
      </c>
      <c r="B29" s="471" t="s">
        <v>568</v>
      </c>
      <c r="C29" s="472" t="s">
        <v>207</v>
      </c>
      <c r="D29" s="473" t="s">
        <v>303</v>
      </c>
      <c r="E29" s="472">
        <v>38</v>
      </c>
      <c r="F29" s="472">
        <v>2023</v>
      </c>
      <c r="G29" s="472">
        <v>38</v>
      </c>
      <c r="H29" s="472" t="s">
        <v>79</v>
      </c>
      <c r="I29" s="472" t="s">
        <v>79</v>
      </c>
      <c r="J29" s="472" t="s">
        <v>79</v>
      </c>
      <c r="K29" s="472" t="s">
        <v>79</v>
      </c>
      <c r="L29" s="472" t="s">
        <v>79</v>
      </c>
    </row>
    <row r="30" spans="1:18" ht="56.25" customHeight="1">
      <c r="A30" s="458" t="s">
        <v>64</v>
      </c>
      <c r="B30" s="897" t="s">
        <v>569</v>
      </c>
      <c r="C30" s="898"/>
      <c r="D30" s="898"/>
      <c r="E30" s="898"/>
      <c r="F30" s="898"/>
      <c r="G30" s="898"/>
      <c r="H30" s="898"/>
      <c r="I30" s="898"/>
      <c r="J30" s="898"/>
      <c r="K30" s="898"/>
      <c r="L30" s="899"/>
    </row>
    <row r="31" spans="1:18" ht="74.25" customHeight="1">
      <c r="A31" s="470" t="s">
        <v>69</v>
      </c>
      <c r="B31" s="471" t="s">
        <v>272</v>
      </c>
      <c r="C31" s="472" t="s">
        <v>207</v>
      </c>
      <c r="D31" s="473" t="s">
        <v>273</v>
      </c>
      <c r="E31" s="474">
        <v>15650</v>
      </c>
      <c r="F31" s="472">
        <v>2023</v>
      </c>
      <c r="G31" s="474">
        <v>18887</v>
      </c>
      <c r="H31" s="474">
        <v>18887</v>
      </c>
      <c r="I31" s="474">
        <v>18887</v>
      </c>
      <c r="J31" s="474">
        <v>18887</v>
      </c>
      <c r="K31" s="474">
        <v>18887</v>
      </c>
      <c r="L31" s="474">
        <v>18887</v>
      </c>
    </row>
    <row r="32" spans="1:18" ht="35.25" customHeight="1">
      <c r="A32" s="458" t="s">
        <v>70</v>
      </c>
      <c r="B32" s="897" t="s">
        <v>257</v>
      </c>
      <c r="C32" s="900"/>
      <c r="D32" s="900"/>
      <c r="E32" s="900"/>
      <c r="F32" s="900"/>
      <c r="G32" s="900"/>
      <c r="H32" s="900"/>
      <c r="I32" s="900"/>
      <c r="J32" s="900"/>
      <c r="K32" s="900"/>
      <c r="L32" s="901"/>
    </row>
    <row r="33" spans="1:28" ht="54" customHeight="1">
      <c r="A33" s="470" t="s">
        <v>74</v>
      </c>
      <c r="B33" s="471" t="s">
        <v>261</v>
      </c>
      <c r="C33" s="472" t="s">
        <v>207</v>
      </c>
      <c r="D33" s="473" t="s">
        <v>273</v>
      </c>
      <c r="E33" s="474">
        <v>12012</v>
      </c>
      <c r="F33" s="472">
        <v>2023</v>
      </c>
      <c r="G33" s="474">
        <v>15200</v>
      </c>
      <c r="H33" s="474">
        <v>15200</v>
      </c>
      <c r="I33" s="474">
        <v>15200</v>
      </c>
      <c r="J33" s="474">
        <v>15200</v>
      </c>
      <c r="K33" s="474">
        <v>15200</v>
      </c>
      <c r="L33" s="474">
        <v>15200</v>
      </c>
    </row>
    <row r="34" spans="1:28" ht="29.25" customHeight="1">
      <c r="A34" s="458" t="s">
        <v>75</v>
      </c>
      <c r="B34" s="897" t="s">
        <v>258</v>
      </c>
      <c r="C34" s="900"/>
      <c r="D34" s="900"/>
      <c r="E34" s="900"/>
      <c r="F34" s="900"/>
      <c r="G34" s="900"/>
      <c r="H34" s="900"/>
      <c r="I34" s="900"/>
      <c r="J34" s="900"/>
      <c r="K34" s="900"/>
      <c r="L34" s="901"/>
    </row>
    <row r="36" spans="1:28">
      <c r="A36" s="475"/>
      <c r="B36" s="902" t="s">
        <v>1319</v>
      </c>
      <c r="C36" s="902"/>
      <c r="D36" s="902"/>
      <c r="E36" s="902"/>
      <c r="F36" s="902"/>
      <c r="G36" s="902"/>
      <c r="H36" s="902"/>
      <c r="I36" s="902"/>
      <c r="J36" s="902"/>
      <c r="K36" s="902"/>
      <c r="L36" s="902"/>
      <c r="M36" s="902"/>
    </row>
    <row r="37" spans="1:28">
      <c r="A37" s="887" t="s">
        <v>121</v>
      </c>
      <c r="B37" s="887"/>
      <c r="C37" s="887"/>
      <c r="D37" s="887"/>
      <c r="E37" s="887"/>
      <c r="F37" s="903" t="s">
        <v>87</v>
      </c>
      <c r="G37" s="903"/>
      <c r="H37" s="903"/>
      <c r="I37" s="903"/>
      <c r="J37" s="903"/>
      <c r="K37" s="903"/>
      <c r="L37" s="903"/>
    </row>
    <row r="38" spans="1:28" ht="16.5" customHeight="1">
      <c r="A38" s="887"/>
      <c r="B38" s="887"/>
      <c r="C38" s="887"/>
      <c r="D38" s="887"/>
      <c r="E38" s="887"/>
      <c r="F38" s="476">
        <v>2025</v>
      </c>
      <c r="G38" s="476">
        <v>2026</v>
      </c>
      <c r="H38" s="476">
        <v>2027</v>
      </c>
      <c r="I38" s="476">
        <v>2028</v>
      </c>
      <c r="J38" s="476">
        <v>2029</v>
      </c>
      <c r="K38" s="476">
        <v>2030</v>
      </c>
      <c r="L38" s="476" t="s">
        <v>24</v>
      </c>
    </row>
    <row r="39" spans="1:28" ht="26.25" customHeight="1">
      <c r="A39" s="881">
        <v>1</v>
      </c>
      <c r="B39" s="895"/>
      <c r="C39" s="895"/>
      <c r="D39" s="895"/>
      <c r="E39" s="882"/>
      <c r="F39" s="477">
        <v>2</v>
      </c>
      <c r="G39" s="477">
        <v>3</v>
      </c>
      <c r="H39" s="477">
        <v>4</v>
      </c>
      <c r="I39" s="477">
        <v>5</v>
      </c>
      <c r="J39" s="477">
        <v>6</v>
      </c>
      <c r="K39" s="477">
        <v>7</v>
      </c>
      <c r="L39" s="477">
        <v>8</v>
      </c>
      <c r="M39" s="478"/>
      <c r="N39" s="479"/>
      <c r="O39" s="480"/>
      <c r="P39" s="480"/>
      <c r="Q39" s="480"/>
      <c r="R39" s="480"/>
    </row>
    <row r="40" spans="1:28" s="478" customFormat="1" ht="14.25" customHeight="1">
      <c r="A40" s="896" t="s">
        <v>122</v>
      </c>
      <c r="B40" s="896"/>
      <c r="C40" s="896"/>
      <c r="D40" s="896"/>
      <c r="E40" s="896"/>
      <c r="F40" s="481">
        <f>F49</f>
        <v>508184.35499999998</v>
      </c>
      <c r="G40" s="481">
        <f t="shared" ref="G40:K40" si="0">G58+G68+G78+G88</f>
        <v>522777.41999999993</v>
      </c>
      <c r="H40" s="481">
        <f t="shared" si="0"/>
        <v>562995.02</v>
      </c>
      <c r="I40" s="481">
        <f t="shared" si="0"/>
        <v>562995.02</v>
      </c>
      <c r="J40" s="481">
        <f t="shared" si="0"/>
        <v>562995.02</v>
      </c>
      <c r="K40" s="481">
        <f t="shared" si="0"/>
        <v>562995.02</v>
      </c>
      <c r="L40" s="481">
        <f>SUM(F40:K40)</f>
        <v>3282941.855</v>
      </c>
      <c r="M40" s="453"/>
      <c r="N40" s="479"/>
      <c r="O40" s="482">
        <v>50431.722999999998</v>
      </c>
      <c r="P40" s="482">
        <v>431.72300000000001</v>
      </c>
      <c r="Q40" s="482">
        <v>431.72300000000001</v>
      </c>
      <c r="R40" s="483"/>
    </row>
    <row r="41" spans="1:28" ht="15.75" customHeight="1">
      <c r="A41" s="877" t="s">
        <v>89</v>
      </c>
      <c r="B41" s="877"/>
      <c r="C41" s="877"/>
      <c r="D41" s="877"/>
      <c r="E41" s="877"/>
      <c r="F41" s="484">
        <f>F59++F69++F79+F89</f>
        <v>30242.855</v>
      </c>
      <c r="G41" s="484">
        <f t="shared" ref="G41:K41" si="1">G59++G69++G79+G89</f>
        <v>431.72</v>
      </c>
      <c r="H41" s="484">
        <f t="shared" si="1"/>
        <v>431.72</v>
      </c>
      <c r="I41" s="484">
        <f t="shared" si="1"/>
        <v>431.72</v>
      </c>
      <c r="J41" s="484">
        <f t="shared" si="1"/>
        <v>431.72</v>
      </c>
      <c r="K41" s="484">
        <f t="shared" si="1"/>
        <v>431.72</v>
      </c>
      <c r="L41" s="484">
        <f>F41+G41+H41+I41+J41+K41</f>
        <v>32401.455000000005</v>
      </c>
      <c r="N41" s="485"/>
      <c r="O41" s="485"/>
      <c r="P41" s="485"/>
      <c r="Q41" s="485"/>
      <c r="R41" s="486"/>
      <c r="U41" s="453">
        <v>2025</v>
      </c>
      <c r="Y41" s="453">
        <v>37212.800000000003</v>
      </c>
      <c r="Z41" s="453">
        <v>26116.2</v>
      </c>
      <c r="AA41" s="453">
        <v>0</v>
      </c>
      <c r="AB41" s="453">
        <v>11096.6</v>
      </c>
    </row>
    <row r="42" spans="1:28" ht="15.75" customHeight="1">
      <c r="A42" s="883"/>
      <c r="B42" s="884" t="s">
        <v>90</v>
      </c>
      <c r="C42" s="884"/>
      <c r="D42" s="884"/>
      <c r="E42" s="884"/>
      <c r="F42" s="484">
        <v>0</v>
      </c>
      <c r="G42" s="484">
        <v>0</v>
      </c>
      <c r="H42" s="484">
        <v>0</v>
      </c>
      <c r="I42" s="484">
        <v>0</v>
      </c>
      <c r="J42" s="484">
        <v>0</v>
      </c>
      <c r="K42" s="484">
        <v>0</v>
      </c>
      <c r="L42" s="484">
        <v>0</v>
      </c>
      <c r="U42" s="453">
        <v>2026</v>
      </c>
      <c r="Y42" s="453">
        <v>37235.599999999999</v>
      </c>
      <c r="Z42" s="453">
        <v>26139</v>
      </c>
      <c r="AA42" s="453">
        <v>0</v>
      </c>
      <c r="AB42" s="453">
        <v>11096.6</v>
      </c>
    </row>
    <row r="43" spans="1:28" ht="15.75" customHeight="1">
      <c r="A43" s="883"/>
      <c r="B43" s="885" t="s">
        <v>91</v>
      </c>
      <c r="C43" s="885"/>
      <c r="D43" s="885"/>
      <c r="E43" s="885"/>
      <c r="F43" s="484">
        <v>0</v>
      </c>
      <c r="G43" s="484">
        <v>0</v>
      </c>
      <c r="H43" s="484">
        <v>0</v>
      </c>
      <c r="I43" s="484">
        <v>0</v>
      </c>
      <c r="J43" s="484">
        <v>0</v>
      </c>
      <c r="K43" s="484">
        <v>0</v>
      </c>
      <c r="L43" s="484">
        <v>0</v>
      </c>
    </row>
    <row r="44" spans="1:28" ht="33" customHeight="1">
      <c r="A44" s="883"/>
      <c r="B44" s="877" t="s">
        <v>40</v>
      </c>
      <c r="C44" s="877"/>
      <c r="D44" s="877"/>
      <c r="E44" s="877"/>
      <c r="F44" s="484">
        <v>0</v>
      </c>
      <c r="G44" s="484">
        <v>0</v>
      </c>
      <c r="H44" s="484">
        <v>0</v>
      </c>
      <c r="I44" s="484">
        <v>0</v>
      </c>
      <c r="J44" s="484">
        <v>0</v>
      </c>
      <c r="K44" s="484">
        <v>0</v>
      </c>
      <c r="L44" s="484">
        <v>0</v>
      </c>
    </row>
    <row r="45" spans="1:28">
      <c r="A45" s="883"/>
      <c r="B45" s="877" t="s">
        <v>123</v>
      </c>
      <c r="C45" s="877"/>
      <c r="D45" s="877"/>
      <c r="E45" s="877"/>
      <c r="F45" s="484">
        <v>0</v>
      </c>
      <c r="G45" s="484">
        <v>0</v>
      </c>
      <c r="H45" s="484">
        <v>0</v>
      </c>
      <c r="I45" s="484">
        <v>0</v>
      </c>
      <c r="J45" s="484">
        <v>0</v>
      </c>
      <c r="K45" s="484">
        <v>0</v>
      </c>
      <c r="L45" s="484">
        <v>0</v>
      </c>
    </row>
    <row r="46" spans="1:28" ht="20.25" customHeight="1">
      <c r="A46" s="886" t="s">
        <v>93</v>
      </c>
      <c r="B46" s="886"/>
      <c r="C46" s="886"/>
      <c r="D46" s="886"/>
      <c r="E46" s="886"/>
      <c r="F46" s="487">
        <f>F64++F74++F84+F94</f>
        <v>477941.5</v>
      </c>
      <c r="G46" s="487">
        <f t="shared" ref="G46:K46" si="2">G64++G74++G84+G94</f>
        <v>522345.69999999995</v>
      </c>
      <c r="H46" s="487">
        <f t="shared" si="2"/>
        <v>562563.30000000005</v>
      </c>
      <c r="I46" s="487">
        <f t="shared" si="2"/>
        <v>562563.30000000005</v>
      </c>
      <c r="J46" s="487">
        <f t="shared" si="2"/>
        <v>562563.30000000005</v>
      </c>
      <c r="K46" s="487">
        <f t="shared" si="2"/>
        <v>562563.30000000005</v>
      </c>
      <c r="L46" s="488">
        <f>SUM(F46:K46)</f>
        <v>3250540.3999999994</v>
      </c>
    </row>
    <row r="47" spans="1:28" ht="36" customHeight="1">
      <c r="A47" s="877" t="s">
        <v>94</v>
      </c>
      <c r="B47" s="877"/>
      <c r="C47" s="877"/>
      <c r="D47" s="877"/>
      <c r="E47" s="877"/>
      <c r="F47" s="484">
        <v>0</v>
      </c>
      <c r="G47" s="484">
        <v>0</v>
      </c>
      <c r="H47" s="484">
        <v>0</v>
      </c>
      <c r="I47" s="484">
        <v>0</v>
      </c>
      <c r="J47" s="484">
        <v>0</v>
      </c>
      <c r="K47" s="484">
        <v>0</v>
      </c>
      <c r="L47" s="484">
        <v>0</v>
      </c>
    </row>
    <row r="48" spans="1:28" ht="15.75" customHeight="1">
      <c r="A48" s="877" t="s">
        <v>95</v>
      </c>
      <c r="B48" s="877"/>
      <c r="C48" s="877"/>
      <c r="D48" s="877"/>
      <c r="E48" s="877"/>
      <c r="F48" s="484">
        <v>0</v>
      </c>
      <c r="G48" s="484">
        <v>0</v>
      </c>
      <c r="H48" s="484">
        <v>0</v>
      </c>
      <c r="I48" s="484">
        <v>0</v>
      </c>
      <c r="J48" s="484">
        <v>0</v>
      </c>
      <c r="K48" s="484">
        <v>0</v>
      </c>
      <c r="L48" s="484">
        <v>0</v>
      </c>
    </row>
    <row r="49" spans="1:18" ht="15.75" customHeight="1">
      <c r="A49" s="892" t="s">
        <v>836</v>
      </c>
      <c r="B49" s="893"/>
      <c r="C49" s="893"/>
      <c r="D49" s="893"/>
      <c r="E49" s="894"/>
      <c r="F49" s="489">
        <f>F58+F68+F78+F88</f>
        <v>508184.35499999998</v>
      </c>
      <c r="G49" s="489">
        <f t="shared" ref="G49:K49" si="3">G58+G68+G78+G88</f>
        <v>522777.41999999993</v>
      </c>
      <c r="H49" s="489">
        <f t="shared" si="3"/>
        <v>562995.02</v>
      </c>
      <c r="I49" s="489">
        <f t="shared" si="3"/>
        <v>562995.02</v>
      </c>
      <c r="J49" s="489">
        <f t="shared" si="3"/>
        <v>562995.02</v>
      </c>
      <c r="K49" s="489">
        <f t="shared" si="3"/>
        <v>562995.02</v>
      </c>
      <c r="L49" s="489">
        <f t="shared" ref="G49:L50" si="4">L40</f>
        <v>3282941.855</v>
      </c>
    </row>
    <row r="50" spans="1:18" ht="15.75" customHeight="1">
      <c r="A50" s="877" t="s">
        <v>89</v>
      </c>
      <c r="B50" s="877"/>
      <c r="C50" s="877"/>
      <c r="D50" s="877"/>
      <c r="E50" s="877"/>
      <c r="F50" s="490">
        <f>F59+F69+F79+F89</f>
        <v>30242.855</v>
      </c>
      <c r="G50" s="490">
        <f t="shared" si="4"/>
        <v>431.72</v>
      </c>
      <c r="H50" s="490">
        <f t="shared" si="4"/>
        <v>431.72</v>
      </c>
      <c r="I50" s="490">
        <f t="shared" si="4"/>
        <v>431.72</v>
      </c>
      <c r="J50" s="490">
        <f t="shared" si="4"/>
        <v>431.72</v>
      </c>
      <c r="K50" s="490">
        <f t="shared" si="4"/>
        <v>431.72</v>
      </c>
      <c r="L50" s="490">
        <f t="shared" si="4"/>
        <v>32401.455000000005</v>
      </c>
    </row>
    <row r="51" spans="1:18" ht="15.75" customHeight="1">
      <c r="A51" s="883"/>
      <c r="B51" s="884" t="s">
        <v>90</v>
      </c>
      <c r="C51" s="884"/>
      <c r="D51" s="884"/>
      <c r="E51" s="884"/>
      <c r="F51" s="490">
        <f t="shared" ref="F51:L57" si="5">F42</f>
        <v>0</v>
      </c>
      <c r="G51" s="490">
        <f t="shared" si="5"/>
        <v>0</v>
      </c>
      <c r="H51" s="490">
        <f t="shared" si="5"/>
        <v>0</v>
      </c>
      <c r="I51" s="490">
        <f t="shared" si="5"/>
        <v>0</v>
      </c>
      <c r="J51" s="490">
        <f t="shared" si="5"/>
        <v>0</v>
      </c>
      <c r="K51" s="490">
        <f t="shared" si="5"/>
        <v>0</v>
      </c>
      <c r="L51" s="490">
        <f t="shared" si="5"/>
        <v>0</v>
      </c>
    </row>
    <row r="52" spans="1:18" ht="15.75" customHeight="1">
      <c r="A52" s="883"/>
      <c r="B52" s="885" t="s">
        <v>91</v>
      </c>
      <c r="C52" s="885"/>
      <c r="D52" s="885"/>
      <c r="E52" s="885"/>
      <c r="F52" s="490">
        <f t="shared" si="5"/>
        <v>0</v>
      </c>
      <c r="G52" s="490">
        <f t="shared" si="5"/>
        <v>0</v>
      </c>
      <c r="H52" s="490">
        <f t="shared" si="5"/>
        <v>0</v>
      </c>
      <c r="I52" s="490">
        <f t="shared" si="5"/>
        <v>0</v>
      </c>
      <c r="J52" s="490">
        <f t="shared" si="5"/>
        <v>0</v>
      </c>
      <c r="K52" s="490">
        <f t="shared" si="5"/>
        <v>0</v>
      </c>
      <c r="L52" s="490">
        <f t="shared" si="5"/>
        <v>0</v>
      </c>
    </row>
    <row r="53" spans="1:18" ht="15.75" customHeight="1">
      <c r="A53" s="883"/>
      <c r="B53" s="877" t="s">
        <v>40</v>
      </c>
      <c r="C53" s="877"/>
      <c r="D53" s="877"/>
      <c r="E53" s="877"/>
      <c r="F53" s="490">
        <f t="shared" si="5"/>
        <v>0</v>
      </c>
      <c r="G53" s="490">
        <f t="shared" si="5"/>
        <v>0</v>
      </c>
      <c r="H53" s="490">
        <f t="shared" si="5"/>
        <v>0</v>
      </c>
      <c r="I53" s="490">
        <f t="shared" si="5"/>
        <v>0</v>
      </c>
      <c r="J53" s="490">
        <f t="shared" si="5"/>
        <v>0</v>
      </c>
      <c r="K53" s="490">
        <f t="shared" si="5"/>
        <v>0</v>
      </c>
      <c r="L53" s="490">
        <f t="shared" si="5"/>
        <v>0</v>
      </c>
    </row>
    <row r="54" spans="1:18" ht="15.75" customHeight="1">
      <c r="A54" s="883"/>
      <c r="B54" s="877" t="s">
        <v>123</v>
      </c>
      <c r="C54" s="877"/>
      <c r="D54" s="877"/>
      <c r="E54" s="877"/>
      <c r="F54" s="490">
        <f t="shared" si="5"/>
        <v>0</v>
      </c>
      <c r="G54" s="490">
        <f t="shared" si="5"/>
        <v>0</v>
      </c>
      <c r="H54" s="490">
        <f t="shared" si="5"/>
        <v>0</v>
      </c>
      <c r="I54" s="490">
        <f t="shared" si="5"/>
        <v>0</v>
      </c>
      <c r="J54" s="490">
        <f t="shared" si="5"/>
        <v>0</v>
      </c>
      <c r="K54" s="490">
        <f t="shared" si="5"/>
        <v>0</v>
      </c>
      <c r="L54" s="490">
        <f t="shared" si="5"/>
        <v>0</v>
      </c>
    </row>
    <row r="55" spans="1:18" ht="15.75" customHeight="1">
      <c r="A55" s="877" t="s">
        <v>93</v>
      </c>
      <c r="B55" s="877"/>
      <c r="C55" s="877"/>
      <c r="D55" s="877"/>
      <c r="E55" s="877"/>
      <c r="F55" s="491">
        <f t="shared" si="5"/>
        <v>477941.5</v>
      </c>
      <c r="G55" s="491">
        <f t="shared" si="5"/>
        <v>522345.69999999995</v>
      </c>
      <c r="H55" s="491">
        <f t="shared" si="5"/>
        <v>562563.30000000005</v>
      </c>
      <c r="I55" s="491">
        <f t="shared" si="5"/>
        <v>562563.30000000005</v>
      </c>
      <c r="J55" s="491">
        <f t="shared" si="5"/>
        <v>562563.30000000005</v>
      </c>
      <c r="K55" s="491">
        <f t="shared" si="5"/>
        <v>562563.30000000005</v>
      </c>
      <c r="L55" s="491">
        <f t="shared" si="5"/>
        <v>3250540.3999999994</v>
      </c>
    </row>
    <row r="56" spans="1:18" ht="15.75" customHeight="1">
      <c r="A56" s="877" t="s">
        <v>94</v>
      </c>
      <c r="B56" s="877"/>
      <c r="C56" s="877"/>
      <c r="D56" s="877"/>
      <c r="E56" s="877"/>
      <c r="F56" s="490">
        <f t="shared" si="5"/>
        <v>0</v>
      </c>
      <c r="G56" s="490">
        <f t="shared" si="5"/>
        <v>0</v>
      </c>
      <c r="H56" s="490">
        <f t="shared" si="5"/>
        <v>0</v>
      </c>
      <c r="I56" s="490">
        <f t="shared" si="5"/>
        <v>0</v>
      </c>
      <c r="J56" s="490">
        <f t="shared" si="5"/>
        <v>0</v>
      </c>
      <c r="K56" s="490">
        <f t="shared" si="5"/>
        <v>0</v>
      </c>
      <c r="L56" s="490">
        <f t="shared" si="5"/>
        <v>0</v>
      </c>
    </row>
    <row r="57" spans="1:18" ht="15.75" customHeight="1">
      <c r="A57" s="877" t="s">
        <v>95</v>
      </c>
      <c r="B57" s="877"/>
      <c r="C57" s="877"/>
      <c r="D57" s="877"/>
      <c r="E57" s="877"/>
      <c r="F57" s="490">
        <f t="shared" si="5"/>
        <v>0</v>
      </c>
      <c r="G57" s="490">
        <f t="shared" si="5"/>
        <v>0</v>
      </c>
      <c r="H57" s="490">
        <f t="shared" si="5"/>
        <v>0</v>
      </c>
      <c r="I57" s="490">
        <f t="shared" si="5"/>
        <v>0</v>
      </c>
      <c r="J57" s="490">
        <f t="shared" si="5"/>
        <v>0</v>
      </c>
      <c r="K57" s="490">
        <f t="shared" si="5"/>
        <v>0</v>
      </c>
      <c r="L57" s="490">
        <f t="shared" si="5"/>
        <v>0</v>
      </c>
    </row>
    <row r="58" spans="1:18" ht="57.75" customHeight="1">
      <c r="A58" s="890" t="s">
        <v>968</v>
      </c>
      <c r="B58" s="889"/>
      <c r="C58" s="889"/>
      <c r="D58" s="889"/>
      <c r="E58" s="891"/>
      <c r="F58" s="492">
        <f>F59</f>
        <v>431.72</v>
      </c>
      <c r="G58" s="492">
        <f t="shared" ref="G58:L58" si="6">G59</f>
        <v>431.72</v>
      </c>
      <c r="H58" s="492">
        <f t="shared" si="6"/>
        <v>431.72</v>
      </c>
      <c r="I58" s="492">
        <f t="shared" si="6"/>
        <v>431.72</v>
      </c>
      <c r="J58" s="492">
        <f t="shared" si="6"/>
        <v>431.72</v>
      </c>
      <c r="K58" s="492">
        <f t="shared" si="6"/>
        <v>431.72</v>
      </c>
      <c r="L58" s="492">
        <f t="shared" si="6"/>
        <v>2590.3200000000006</v>
      </c>
      <c r="R58" s="493" t="s">
        <v>46</v>
      </c>
    </row>
    <row r="59" spans="1:18">
      <c r="A59" s="877" t="s">
        <v>89</v>
      </c>
      <c r="B59" s="877"/>
      <c r="C59" s="877"/>
      <c r="D59" s="877"/>
      <c r="E59" s="877"/>
      <c r="F59" s="494">
        <v>431.72</v>
      </c>
      <c r="G59" s="494">
        <v>431.72</v>
      </c>
      <c r="H59" s="494">
        <v>431.72</v>
      </c>
      <c r="I59" s="494">
        <v>431.72</v>
      </c>
      <c r="J59" s="494">
        <v>431.72</v>
      </c>
      <c r="K59" s="494">
        <v>431.72</v>
      </c>
      <c r="L59" s="494">
        <f>SUM(F59:K59)</f>
        <v>2590.3200000000006</v>
      </c>
    </row>
    <row r="60" spans="1:18">
      <c r="A60" s="883"/>
      <c r="B60" s="884" t="s">
        <v>90</v>
      </c>
      <c r="C60" s="884"/>
      <c r="D60" s="884"/>
      <c r="E60" s="884"/>
      <c r="F60" s="484">
        <v>0</v>
      </c>
      <c r="G60" s="484">
        <v>0</v>
      </c>
      <c r="H60" s="484">
        <v>0</v>
      </c>
      <c r="I60" s="484">
        <v>0</v>
      </c>
      <c r="J60" s="484">
        <v>0</v>
      </c>
      <c r="K60" s="484">
        <v>0</v>
      </c>
      <c r="L60" s="484">
        <v>0</v>
      </c>
    </row>
    <row r="61" spans="1:18">
      <c r="A61" s="883"/>
      <c r="B61" s="885" t="s">
        <v>91</v>
      </c>
      <c r="C61" s="885"/>
      <c r="D61" s="885"/>
      <c r="E61" s="885"/>
      <c r="F61" s="484">
        <v>0</v>
      </c>
      <c r="G61" s="484">
        <v>0</v>
      </c>
      <c r="H61" s="484">
        <v>0</v>
      </c>
      <c r="I61" s="484">
        <v>0</v>
      </c>
      <c r="J61" s="484">
        <v>0</v>
      </c>
      <c r="K61" s="484">
        <v>0</v>
      </c>
      <c r="L61" s="484">
        <v>0</v>
      </c>
    </row>
    <row r="62" spans="1:18">
      <c r="A62" s="883"/>
      <c r="B62" s="877" t="s">
        <v>40</v>
      </c>
      <c r="C62" s="877"/>
      <c r="D62" s="877"/>
      <c r="E62" s="877"/>
      <c r="F62" s="484">
        <v>0</v>
      </c>
      <c r="G62" s="484">
        <v>0</v>
      </c>
      <c r="H62" s="484">
        <v>0</v>
      </c>
      <c r="I62" s="484">
        <v>0</v>
      </c>
      <c r="J62" s="484">
        <v>0</v>
      </c>
      <c r="K62" s="484">
        <v>0</v>
      </c>
      <c r="L62" s="484">
        <v>0</v>
      </c>
    </row>
    <row r="63" spans="1:18">
      <c r="A63" s="883"/>
      <c r="B63" s="877" t="s">
        <v>123</v>
      </c>
      <c r="C63" s="877"/>
      <c r="D63" s="877"/>
      <c r="E63" s="877"/>
      <c r="F63" s="484">
        <v>0</v>
      </c>
      <c r="G63" s="484">
        <v>0</v>
      </c>
      <c r="H63" s="484">
        <v>0</v>
      </c>
      <c r="I63" s="484">
        <v>0</v>
      </c>
      <c r="J63" s="484">
        <v>0</v>
      </c>
      <c r="K63" s="484">
        <v>0</v>
      </c>
      <c r="L63" s="484">
        <v>0</v>
      </c>
    </row>
    <row r="64" spans="1:18">
      <c r="A64" s="886" t="s">
        <v>93</v>
      </c>
      <c r="B64" s="886"/>
      <c r="C64" s="886"/>
      <c r="D64" s="886"/>
      <c r="E64" s="886"/>
      <c r="F64" s="484">
        <v>0</v>
      </c>
      <c r="G64" s="484">
        <v>0</v>
      </c>
      <c r="H64" s="484">
        <v>0</v>
      </c>
      <c r="I64" s="484">
        <v>0</v>
      </c>
      <c r="J64" s="484">
        <v>0</v>
      </c>
      <c r="K64" s="484">
        <v>0</v>
      </c>
      <c r="L64" s="484">
        <v>0</v>
      </c>
    </row>
    <row r="65" spans="1:13">
      <c r="A65" s="877" t="s">
        <v>94</v>
      </c>
      <c r="B65" s="877"/>
      <c r="C65" s="877"/>
      <c r="D65" s="877"/>
      <c r="E65" s="877"/>
      <c r="F65" s="484">
        <v>0</v>
      </c>
      <c r="G65" s="484">
        <v>0</v>
      </c>
      <c r="H65" s="484">
        <v>0</v>
      </c>
      <c r="I65" s="484">
        <v>0</v>
      </c>
      <c r="J65" s="484">
        <v>0</v>
      </c>
      <c r="K65" s="484">
        <v>0</v>
      </c>
      <c r="L65" s="484">
        <v>0</v>
      </c>
    </row>
    <row r="66" spans="1:13">
      <c r="A66" s="877" t="s">
        <v>95</v>
      </c>
      <c r="B66" s="877"/>
      <c r="C66" s="877"/>
      <c r="D66" s="877"/>
      <c r="E66" s="877"/>
      <c r="F66" s="484">
        <v>0</v>
      </c>
      <c r="G66" s="484">
        <v>0</v>
      </c>
      <c r="H66" s="484">
        <v>0</v>
      </c>
      <c r="I66" s="484">
        <v>0</v>
      </c>
      <c r="J66" s="484">
        <v>0</v>
      </c>
      <c r="K66" s="484">
        <v>0</v>
      </c>
      <c r="L66" s="484">
        <v>0</v>
      </c>
    </row>
    <row r="67" spans="1:13">
      <c r="A67" s="887" t="s">
        <v>97</v>
      </c>
      <c r="B67" s="887"/>
      <c r="C67" s="887"/>
      <c r="D67" s="887"/>
      <c r="E67" s="887"/>
      <c r="F67" s="484">
        <v>0</v>
      </c>
      <c r="G67" s="484">
        <v>0</v>
      </c>
      <c r="H67" s="484">
        <v>0</v>
      </c>
      <c r="I67" s="484">
        <v>0</v>
      </c>
      <c r="J67" s="484">
        <v>0</v>
      </c>
      <c r="K67" s="484">
        <v>0</v>
      </c>
      <c r="L67" s="484">
        <v>0</v>
      </c>
      <c r="M67" s="493" t="s">
        <v>52</v>
      </c>
    </row>
    <row r="68" spans="1:13" ht="53.25" customHeight="1">
      <c r="A68" s="889" t="s">
        <v>966</v>
      </c>
      <c r="B68" s="889"/>
      <c r="C68" s="889"/>
      <c r="D68" s="889"/>
      <c r="E68" s="889"/>
      <c r="F68" s="492">
        <f>F69</f>
        <v>29811.134999999998</v>
      </c>
      <c r="G68" s="492">
        <f t="shared" ref="G68:L68" si="7">G69</f>
        <v>0</v>
      </c>
      <c r="H68" s="492">
        <f t="shared" si="7"/>
        <v>0</v>
      </c>
      <c r="I68" s="492">
        <f t="shared" si="7"/>
        <v>0</v>
      </c>
      <c r="J68" s="492">
        <f t="shared" si="7"/>
        <v>0</v>
      </c>
      <c r="K68" s="492">
        <f t="shared" si="7"/>
        <v>0</v>
      </c>
      <c r="L68" s="492">
        <f t="shared" si="7"/>
        <v>29811.134999999998</v>
      </c>
    </row>
    <row r="69" spans="1:13">
      <c r="A69" s="877" t="s">
        <v>89</v>
      </c>
      <c r="B69" s="877"/>
      <c r="C69" s="877"/>
      <c r="D69" s="877"/>
      <c r="E69" s="877"/>
      <c r="F69" s="725">
        <f>50000-3350-16838.865</f>
        <v>29811.134999999998</v>
      </c>
      <c r="G69" s="494">
        <v>0</v>
      </c>
      <c r="H69" s="494">
        <v>0</v>
      </c>
      <c r="I69" s="494">
        <v>0</v>
      </c>
      <c r="J69" s="494">
        <v>0</v>
      </c>
      <c r="K69" s="494">
        <v>0</v>
      </c>
      <c r="L69" s="494">
        <f>SUM(F69:K69)</f>
        <v>29811.134999999998</v>
      </c>
    </row>
    <row r="70" spans="1:13">
      <c r="A70" s="883"/>
      <c r="B70" s="884" t="s">
        <v>90</v>
      </c>
      <c r="C70" s="884"/>
      <c r="D70" s="884"/>
      <c r="E70" s="884"/>
      <c r="F70" s="484">
        <v>0</v>
      </c>
      <c r="G70" s="484">
        <v>0</v>
      </c>
      <c r="H70" s="484">
        <v>0</v>
      </c>
      <c r="I70" s="484">
        <v>0</v>
      </c>
      <c r="J70" s="484">
        <v>0</v>
      </c>
      <c r="K70" s="484">
        <v>0</v>
      </c>
      <c r="L70" s="484">
        <v>0</v>
      </c>
    </row>
    <row r="71" spans="1:13">
      <c r="A71" s="883"/>
      <c r="B71" s="885" t="s">
        <v>91</v>
      </c>
      <c r="C71" s="885"/>
      <c r="D71" s="885"/>
      <c r="E71" s="885"/>
      <c r="F71" s="484">
        <v>0</v>
      </c>
      <c r="G71" s="484">
        <v>0</v>
      </c>
      <c r="H71" s="484">
        <v>0</v>
      </c>
      <c r="I71" s="484">
        <v>0</v>
      </c>
      <c r="J71" s="484">
        <v>0</v>
      </c>
      <c r="K71" s="484">
        <v>0</v>
      </c>
      <c r="L71" s="484">
        <v>0</v>
      </c>
    </row>
    <row r="72" spans="1:13">
      <c r="A72" s="883"/>
      <c r="B72" s="877" t="s">
        <v>40</v>
      </c>
      <c r="C72" s="877"/>
      <c r="D72" s="877"/>
      <c r="E72" s="877"/>
      <c r="F72" s="484">
        <v>0</v>
      </c>
      <c r="G72" s="484">
        <v>0</v>
      </c>
      <c r="H72" s="484">
        <v>0</v>
      </c>
      <c r="I72" s="484">
        <v>0</v>
      </c>
      <c r="J72" s="484">
        <v>0</v>
      </c>
      <c r="K72" s="484">
        <v>0</v>
      </c>
      <c r="L72" s="484">
        <v>0</v>
      </c>
    </row>
    <row r="73" spans="1:13">
      <c r="A73" s="883"/>
      <c r="B73" s="877" t="s">
        <v>123</v>
      </c>
      <c r="C73" s="877"/>
      <c r="D73" s="877"/>
      <c r="E73" s="877"/>
      <c r="F73" s="484">
        <v>0</v>
      </c>
      <c r="G73" s="484">
        <v>0</v>
      </c>
      <c r="H73" s="484">
        <v>0</v>
      </c>
      <c r="I73" s="484">
        <v>0</v>
      </c>
      <c r="J73" s="484">
        <v>0</v>
      </c>
      <c r="K73" s="484">
        <v>0</v>
      </c>
      <c r="L73" s="484">
        <v>0</v>
      </c>
    </row>
    <row r="74" spans="1:13">
      <c r="A74" s="886" t="s">
        <v>93</v>
      </c>
      <c r="B74" s="886"/>
      <c r="C74" s="886"/>
      <c r="D74" s="886"/>
      <c r="E74" s="886"/>
      <c r="F74" s="484">
        <v>0</v>
      </c>
      <c r="G74" s="484">
        <v>0</v>
      </c>
      <c r="H74" s="484">
        <v>0</v>
      </c>
      <c r="I74" s="484">
        <v>0</v>
      </c>
      <c r="J74" s="484">
        <v>0</v>
      </c>
      <c r="K74" s="484">
        <v>0</v>
      </c>
      <c r="L74" s="484">
        <v>0</v>
      </c>
    </row>
    <row r="75" spans="1:13">
      <c r="A75" s="877" t="s">
        <v>94</v>
      </c>
      <c r="B75" s="877"/>
      <c r="C75" s="877"/>
      <c r="D75" s="877"/>
      <c r="E75" s="877"/>
      <c r="F75" s="484">
        <v>0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</row>
    <row r="76" spans="1:13">
      <c r="A76" s="877" t="s">
        <v>95</v>
      </c>
      <c r="B76" s="877"/>
      <c r="C76" s="877"/>
      <c r="D76" s="877"/>
      <c r="E76" s="877"/>
      <c r="F76" s="484">
        <v>0</v>
      </c>
      <c r="G76" s="484">
        <v>0</v>
      </c>
      <c r="H76" s="484">
        <v>0</v>
      </c>
      <c r="I76" s="484">
        <v>0</v>
      </c>
      <c r="J76" s="484">
        <v>0</v>
      </c>
      <c r="K76" s="484">
        <v>0</v>
      </c>
      <c r="L76" s="484">
        <v>0</v>
      </c>
    </row>
    <row r="77" spans="1:13">
      <c r="A77" s="887" t="s">
        <v>97</v>
      </c>
      <c r="B77" s="887"/>
      <c r="C77" s="887"/>
      <c r="D77" s="887"/>
      <c r="E77" s="887"/>
      <c r="F77" s="484">
        <v>0</v>
      </c>
      <c r="G77" s="484">
        <v>0</v>
      </c>
      <c r="H77" s="484">
        <v>0</v>
      </c>
      <c r="I77" s="484">
        <v>0</v>
      </c>
      <c r="J77" s="484">
        <v>0</v>
      </c>
      <c r="K77" s="484">
        <v>0</v>
      </c>
      <c r="L77" s="484">
        <v>0</v>
      </c>
    </row>
    <row r="78" spans="1:13" ht="45" customHeight="1">
      <c r="A78" s="888" t="s">
        <v>969</v>
      </c>
      <c r="B78" s="888"/>
      <c r="C78" s="888"/>
      <c r="D78" s="888"/>
      <c r="E78" s="888"/>
      <c r="F78" s="495">
        <f>F79+F84+F85+F86</f>
        <v>380284.8</v>
      </c>
      <c r="G78" s="495">
        <f t="shared" ref="G78:K78" si="8">G79+G84+G85+G86</f>
        <v>410704.1</v>
      </c>
      <c r="H78" s="495">
        <f t="shared" si="8"/>
        <v>436713.3</v>
      </c>
      <c r="I78" s="495">
        <f t="shared" si="8"/>
        <v>436713.3</v>
      </c>
      <c r="J78" s="495">
        <f t="shared" si="8"/>
        <v>436713.3</v>
      </c>
      <c r="K78" s="495">
        <f t="shared" si="8"/>
        <v>436713.3</v>
      </c>
      <c r="L78" s="495">
        <f>F78+G78+H78+I78+J78+K78</f>
        <v>2537842.0999999996</v>
      </c>
    </row>
    <row r="79" spans="1:13">
      <c r="A79" s="877" t="s">
        <v>89</v>
      </c>
      <c r="B79" s="877"/>
      <c r="C79" s="877"/>
      <c r="D79" s="877"/>
      <c r="E79" s="877"/>
      <c r="F79" s="484">
        <v>0</v>
      </c>
      <c r="G79" s="484">
        <v>0</v>
      </c>
      <c r="H79" s="484">
        <v>0</v>
      </c>
      <c r="I79" s="484">
        <v>0</v>
      </c>
      <c r="J79" s="484">
        <v>0</v>
      </c>
      <c r="K79" s="484">
        <v>0</v>
      </c>
      <c r="L79" s="484">
        <v>0</v>
      </c>
    </row>
    <row r="80" spans="1:13">
      <c r="A80" s="883"/>
      <c r="B80" s="884" t="s">
        <v>90</v>
      </c>
      <c r="C80" s="884"/>
      <c r="D80" s="884"/>
      <c r="E80" s="884"/>
      <c r="F80" s="484">
        <v>0</v>
      </c>
      <c r="G80" s="484">
        <v>0</v>
      </c>
      <c r="H80" s="484">
        <v>0</v>
      </c>
      <c r="I80" s="484">
        <v>0</v>
      </c>
      <c r="J80" s="484">
        <v>0</v>
      </c>
      <c r="K80" s="484">
        <v>0</v>
      </c>
      <c r="L80" s="484">
        <v>0</v>
      </c>
    </row>
    <row r="81" spans="1:12">
      <c r="A81" s="883"/>
      <c r="B81" s="885" t="s">
        <v>91</v>
      </c>
      <c r="C81" s="885"/>
      <c r="D81" s="885"/>
      <c r="E81" s="885"/>
      <c r="F81" s="484">
        <v>0</v>
      </c>
      <c r="G81" s="484">
        <v>0</v>
      </c>
      <c r="H81" s="484">
        <v>0</v>
      </c>
      <c r="I81" s="484">
        <v>0</v>
      </c>
      <c r="J81" s="484">
        <v>0</v>
      </c>
      <c r="K81" s="484">
        <v>0</v>
      </c>
      <c r="L81" s="484">
        <v>0</v>
      </c>
    </row>
    <row r="82" spans="1:12">
      <c r="A82" s="883"/>
      <c r="B82" s="877" t="s">
        <v>40</v>
      </c>
      <c r="C82" s="877"/>
      <c r="D82" s="877"/>
      <c r="E82" s="877"/>
      <c r="F82" s="484">
        <v>0</v>
      </c>
      <c r="G82" s="484">
        <v>0</v>
      </c>
      <c r="H82" s="484">
        <v>0</v>
      </c>
      <c r="I82" s="484">
        <v>0</v>
      </c>
      <c r="J82" s="484">
        <v>0</v>
      </c>
      <c r="K82" s="484">
        <v>0</v>
      </c>
      <c r="L82" s="484">
        <v>0</v>
      </c>
    </row>
    <row r="83" spans="1:12">
      <c r="A83" s="883"/>
      <c r="B83" s="877" t="s">
        <v>123</v>
      </c>
      <c r="C83" s="877"/>
      <c r="D83" s="877"/>
      <c r="E83" s="877"/>
      <c r="F83" s="484">
        <v>0</v>
      </c>
      <c r="G83" s="484">
        <v>0</v>
      </c>
      <c r="H83" s="484">
        <v>0</v>
      </c>
      <c r="I83" s="484">
        <v>0</v>
      </c>
      <c r="J83" s="484">
        <v>0</v>
      </c>
      <c r="K83" s="484">
        <v>0</v>
      </c>
      <c r="L83" s="484">
        <v>0</v>
      </c>
    </row>
    <row r="84" spans="1:12">
      <c r="A84" s="886" t="s">
        <v>93</v>
      </c>
      <c r="B84" s="886"/>
      <c r="C84" s="886"/>
      <c r="D84" s="886"/>
      <c r="E84" s="886"/>
      <c r="F84" s="726">
        <v>380284.8</v>
      </c>
      <c r="G84" s="726">
        <v>410704.1</v>
      </c>
      <c r="H84" s="726">
        <v>436713.3</v>
      </c>
      <c r="I84" s="726">
        <v>436713.3</v>
      </c>
      <c r="J84" s="726">
        <v>436713.3</v>
      </c>
      <c r="K84" s="726">
        <v>436713.3</v>
      </c>
      <c r="L84" s="726">
        <f>SUM(F84:K84)</f>
        <v>2537842.0999999996</v>
      </c>
    </row>
    <row r="85" spans="1:12">
      <c r="A85" s="877" t="s">
        <v>94</v>
      </c>
      <c r="B85" s="877"/>
      <c r="C85" s="877"/>
      <c r="D85" s="877"/>
      <c r="E85" s="877"/>
      <c r="F85" s="484">
        <v>0</v>
      </c>
      <c r="G85" s="484">
        <v>0</v>
      </c>
      <c r="H85" s="484">
        <v>0</v>
      </c>
      <c r="I85" s="484">
        <v>0</v>
      </c>
      <c r="J85" s="484">
        <v>0</v>
      </c>
      <c r="K85" s="484">
        <v>0</v>
      </c>
      <c r="L85" s="484">
        <v>0</v>
      </c>
    </row>
    <row r="86" spans="1:12">
      <c r="A86" s="877" t="s">
        <v>95</v>
      </c>
      <c r="B86" s="877"/>
      <c r="C86" s="877"/>
      <c r="D86" s="877"/>
      <c r="E86" s="877"/>
      <c r="F86" s="484">
        <v>0</v>
      </c>
      <c r="G86" s="484">
        <v>0</v>
      </c>
      <c r="H86" s="484">
        <v>0</v>
      </c>
      <c r="I86" s="484">
        <v>0</v>
      </c>
      <c r="J86" s="484">
        <v>0</v>
      </c>
      <c r="K86" s="484">
        <v>0</v>
      </c>
      <c r="L86" s="484">
        <v>0</v>
      </c>
    </row>
    <row r="87" spans="1:12">
      <c r="A87" s="887" t="s">
        <v>97</v>
      </c>
      <c r="B87" s="887"/>
      <c r="C87" s="887"/>
      <c r="D87" s="887"/>
      <c r="E87" s="887"/>
      <c r="F87" s="484">
        <v>0</v>
      </c>
      <c r="G87" s="484">
        <v>0</v>
      </c>
      <c r="H87" s="484">
        <v>0</v>
      </c>
      <c r="I87" s="484">
        <v>0</v>
      </c>
      <c r="J87" s="484">
        <v>0</v>
      </c>
      <c r="K87" s="484">
        <v>0</v>
      </c>
      <c r="L87" s="484">
        <v>0</v>
      </c>
    </row>
    <row r="88" spans="1:12" ht="79.5" customHeight="1">
      <c r="A88" s="888" t="s">
        <v>967</v>
      </c>
      <c r="B88" s="888"/>
      <c r="C88" s="888"/>
      <c r="D88" s="888"/>
      <c r="E88" s="888"/>
      <c r="F88" s="495">
        <f>F89+F94+F95+F96</f>
        <v>97656.7</v>
      </c>
      <c r="G88" s="495">
        <f t="shared" ref="G88:K88" si="9">G89+G94+G95+G96</f>
        <v>111641.60000000001</v>
      </c>
      <c r="H88" s="495">
        <f t="shared" si="9"/>
        <v>125850</v>
      </c>
      <c r="I88" s="495">
        <f t="shared" si="9"/>
        <v>125850</v>
      </c>
      <c r="J88" s="495">
        <f t="shared" si="9"/>
        <v>125850</v>
      </c>
      <c r="K88" s="495">
        <f t="shared" si="9"/>
        <v>125850</v>
      </c>
      <c r="L88" s="495">
        <f>SUM(F88:K88)</f>
        <v>712698.3</v>
      </c>
    </row>
    <row r="89" spans="1:12">
      <c r="A89" s="877" t="s">
        <v>89</v>
      </c>
      <c r="B89" s="877"/>
      <c r="C89" s="877"/>
      <c r="D89" s="877"/>
      <c r="E89" s="877"/>
      <c r="F89" s="484">
        <v>0</v>
      </c>
      <c r="G89" s="484">
        <v>0</v>
      </c>
      <c r="H89" s="484">
        <v>0</v>
      </c>
      <c r="I89" s="484">
        <v>0</v>
      </c>
      <c r="J89" s="484">
        <v>0</v>
      </c>
      <c r="K89" s="484">
        <v>0</v>
      </c>
      <c r="L89" s="484">
        <v>0</v>
      </c>
    </row>
    <row r="90" spans="1:12">
      <c r="A90" s="883"/>
      <c r="B90" s="884" t="s">
        <v>90</v>
      </c>
      <c r="C90" s="884"/>
      <c r="D90" s="884"/>
      <c r="E90" s="884"/>
      <c r="F90" s="484">
        <v>0</v>
      </c>
      <c r="G90" s="484">
        <v>0</v>
      </c>
      <c r="H90" s="484">
        <v>0</v>
      </c>
      <c r="I90" s="484">
        <v>0</v>
      </c>
      <c r="J90" s="484">
        <v>0</v>
      </c>
      <c r="K90" s="484">
        <v>0</v>
      </c>
      <c r="L90" s="484">
        <v>0</v>
      </c>
    </row>
    <row r="91" spans="1:12">
      <c r="A91" s="883"/>
      <c r="B91" s="885" t="s">
        <v>91</v>
      </c>
      <c r="C91" s="885"/>
      <c r="D91" s="885"/>
      <c r="E91" s="885"/>
      <c r="F91" s="484">
        <v>0</v>
      </c>
      <c r="G91" s="484">
        <v>0</v>
      </c>
      <c r="H91" s="484">
        <v>0</v>
      </c>
      <c r="I91" s="484">
        <v>0</v>
      </c>
      <c r="J91" s="484">
        <v>0</v>
      </c>
      <c r="K91" s="484">
        <v>0</v>
      </c>
      <c r="L91" s="484">
        <v>0</v>
      </c>
    </row>
    <row r="92" spans="1:12">
      <c r="A92" s="883"/>
      <c r="B92" s="877" t="s">
        <v>40</v>
      </c>
      <c r="C92" s="877"/>
      <c r="D92" s="877"/>
      <c r="E92" s="877"/>
      <c r="F92" s="484">
        <v>0</v>
      </c>
      <c r="G92" s="484">
        <v>0</v>
      </c>
      <c r="H92" s="484">
        <v>0</v>
      </c>
      <c r="I92" s="484">
        <v>0</v>
      </c>
      <c r="J92" s="484">
        <v>0</v>
      </c>
      <c r="K92" s="484">
        <v>0</v>
      </c>
      <c r="L92" s="484">
        <v>0</v>
      </c>
    </row>
    <row r="93" spans="1:12">
      <c r="A93" s="883"/>
      <c r="B93" s="877" t="s">
        <v>123</v>
      </c>
      <c r="C93" s="877"/>
      <c r="D93" s="877"/>
      <c r="E93" s="877"/>
      <c r="F93" s="484">
        <v>0</v>
      </c>
      <c r="G93" s="484">
        <v>0</v>
      </c>
      <c r="H93" s="484">
        <v>0</v>
      </c>
      <c r="I93" s="484">
        <v>0</v>
      </c>
      <c r="J93" s="484">
        <v>0</v>
      </c>
      <c r="K93" s="484">
        <v>0</v>
      </c>
      <c r="L93" s="484">
        <v>0</v>
      </c>
    </row>
    <row r="94" spans="1:12">
      <c r="A94" s="886" t="s">
        <v>93</v>
      </c>
      <c r="B94" s="886"/>
      <c r="C94" s="886"/>
      <c r="D94" s="886"/>
      <c r="E94" s="886"/>
      <c r="F94" s="726">
        <v>97656.7</v>
      </c>
      <c r="G94" s="726">
        <v>111641.60000000001</v>
      </c>
      <c r="H94" s="726">
        <v>125850</v>
      </c>
      <c r="I94" s="726">
        <v>125850</v>
      </c>
      <c r="J94" s="726">
        <v>125850</v>
      </c>
      <c r="K94" s="726">
        <v>125850</v>
      </c>
      <c r="L94" s="726">
        <f>SUM(F94:K94)</f>
        <v>712698.3</v>
      </c>
    </row>
    <row r="95" spans="1:12">
      <c r="A95" s="877" t="s">
        <v>94</v>
      </c>
      <c r="B95" s="877"/>
      <c r="C95" s="877"/>
      <c r="D95" s="877"/>
      <c r="E95" s="877"/>
      <c r="F95" s="484">
        <v>0</v>
      </c>
      <c r="G95" s="484">
        <v>0</v>
      </c>
      <c r="H95" s="484">
        <v>0</v>
      </c>
      <c r="I95" s="484">
        <v>0</v>
      </c>
      <c r="J95" s="484">
        <v>0</v>
      </c>
      <c r="K95" s="484">
        <v>0</v>
      </c>
      <c r="L95" s="484">
        <v>0</v>
      </c>
    </row>
    <row r="96" spans="1:12">
      <c r="A96" s="877" t="s">
        <v>95</v>
      </c>
      <c r="B96" s="877"/>
      <c r="C96" s="877"/>
      <c r="D96" s="877"/>
      <c r="E96" s="877"/>
      <c r="F96" s="484">
        <v>0</v>
      </c>
      <c r="G96" s="484">
        <v>0</v>
      </c>
      <c r="H96" s="484">
        <v>0</v>
      </c>
      <c r="I96" s="484">
        <v>0</v>
      </c>
      <c r="J96" s="484">
        <v>0</v>
      </c>
      <c r="K96" s="484">
        <v>0</v>
      </c>
      <c r="L96" s="484">
        <v>0</v>
      </c>
    </row>
    <row r="97" spans="1:18">
      <c r="A97" s="878" t="s">
        <v>97</v>
      </c>
      <c r="B97" s="878"/>
      <c r="C97" s="878"/>
      <c r="D97" s="878"/>
      <c r="E97" s="878"/>
      <c r="F97" s="484">
        <v>0</v>
      </c>
      <c r="G97" s="484">
        <v>0</v>
      </c>
      <c r="H97" s="484">
        <v>0</v>
      </c>
      <c r="I97" s="484">
        <v>0</v>
      </c>
      <c r="J97" s="484">
        <v>0</v>
      </c>
      <c r="K97" s="484">
        <v>0</v>
      </c>
      <c r="L97" s="484">
        <v>0</v>
      </c>
    </row>
    <row r="98" spans="1:18" ht="18" customHeight="1">
      <c r="A98" s="496"/>
      <c r="B98" s="496"/>
      <c r="C98" s="496"/>
      <c r="D98" s="496"/>
      <c r="E98" s="496"/>
      <c r="F98" s="497"/>
      <c r="G98" s="497"/>
      <c r="H98" s="497"/>
      <c r="I98" s="497"/>
    </row>
    <row r="99" spans="1:18" ht="18" customHeight="1"/>
    <row r="100" spans="1:18" s="498" customFormat="1" ht="15.75" customHeight="1">
      <c r="A100" s="879" t="s">
        <v>300</v>
      </c>
      <c r="B100" s="879"/>
      <c r="C100" s="879"/>
      <c r="D100" s="879"/>
      <c r="E100" s="879"/>
      <c r="F100" s="879"/>
      <c r="G100" s="453"/>
      <c r="H100" s="453"/>
      <c r="I100" s="453"/>
      <c r="J100" s="453"/>
      <c r="K100" s="453"/>
      <c r="L100" s="453"/>
      <c r="M100" s="453"/>
      <c r="N100" s="453"/>
      <c r="O100" s="453"/>
      <c r="P100" s="453"/>
      <c r="Q100" s="453"/>
      <c r="R100" s="453"/>
    </row>
    <row r="101" spans="1:18" s="498" customFormat="1" ht="80.25" customHeight="1">
      <c r="A101" s="880" t="s">
        <v>128</v>
      </c>
      <c r="B101" s="880"/>
      <c r="C101" s="458" t="s">
        <v>129</v>
      </c>
      <c r="D101" s="458" t="s">
        <v>843</v>
      </c>
      <c r="E101" s="458" t="s">
        <v>131</v>
      </c>
      <c r="F101" s="458" t="s">
        <v>19</v>
      </c>
      <c r="G101" s="453"/>
      <c r="H101" s="453"/>
      <c r="I101" s="453"/>
      <c r="J101" s="453"/>
      <c r="K101" s="453"/>
      <c r="L101" s="453"/>
      <c r="M101" s="453"/>
      <c r="N101" s="453"/>
      <c r="O101" s="453"/>
      <c r="P101" s="453"/>
      <c r="Q101" s="453"/>
      <c r="R101" s="453"/>
    </row>
    <row r="102" spans="1:18" s="498" customFormat="1" ht="34.5" customHeight="1">
      <c r="A102" s="881">
        <v>1</v>
      </c>
      <c r="B102" s="882"/>
      <c r="C102" s="458">
        <v>2</v>
      </c>
      <c r="D102" s="458">
        <v>3</v>
      </c>
      <c r="E102" s="458">
        <v>4</v>
      </c>
      <c r="F102" s="458">
        <v>5</v>
      </c>
      <c r="G102" s="453"/>
      <c r="H102" s="453"/>
      <c r="I102" s="453"/>
      <c r="J102" s="453"/>
      <c r="K102" s="453"/>
      <c r="L102" s="453"/>
      <c r="M102" s="453"/>
      <c r="N102" s="453"/>
      <c r="O102" s="453"/>
      <c r="P102" s="453"/>
      <c r="Q102" s="453"/>
      <c r="R102" s="453"/>
    </row>
    <row r="103" spans="1:18" s="498" customFormat="1" ht="34.5" customHeight="1">
      <c r="A103" s="874" t="s">
        <v>243</v>
      </c>
      <c r="B103" s="875"/>
      <c r="C103" s="875"/>
      <c r="D103" s="875"/>
      <c r="E103" s="875"/>
      <c r="F103" s="876"/>
      <c r="G103" s="453"/>
      <c r="H103" s="453"/>
      <c r="I103" s="453"/>
      <c r="J103" s="453"/>
      <c r="K103" s="453"/>
      <c r="L103" s="453"/>
      <c r="M103" s="453"/>
      <c r="N103" s="453"/>
      <c r="O103" s="453"/>
      <c r="P103" s="453"/>
      <c r="Q103" s="453"/>
      <c r="R103" s="453"/>
    </row>
    <row r="104" spans="1:18" ht="90" customHeight="1">
      <c r="A104" s="872" t="s">
        <v>981</v>
      </c>
      <c r="B104" s="873"/>
      <c r="C104" s="499" t="s">
        <v>132</v>
      </c>
      <c r="D104" s="500" t="s">
        <v>206</v>
      </c>
      <c r="E104" s="501" t="s">
        <v>185</v>
      </c>
      <c r="F104" s="499" t="s">
        <v>79</v>
      </c>
    </row>
    <row r="105" spans="1:18" ht="111" customHeight="1">
      <c r="A105" s="870" t="s">
        <v>868</v>
      </c>
      <c r="B105" s="871"/>
      <c r="C105" s="502" t="s">
        <v>255</v>
      </c>
      <c r="D105" s="503" t="s">
        <v>206</v>
      </c>
      <c r="E105" s="504" t="s">
        <v>186</v>
      </c>
      <c r="F105" s="505" t="s">
        <v>79</v>
      </c>
    </row>
    <row r="106" spans="1:18" ht="110.25">
      <c r="A106" s="870" t="s">
        <v>869</v>
      </c>
      <c r="B106" s="871"/>
      <c r="C106" s="506" t="s">
        <v>570</v>
      </c>
      <c r="D106" s="503" t="s">
        <v>206</v>
      </c>
      <c r="E106" s="504" t="s">
        <v>185</v>
      </c>
      <c r="F106" s="505" t="s">
        <v>79</v>
      </c>
    </row>
    <row r="107" spans="1:18" ht="112.5" customHeight="1">
      <c r="A107" s="870" t="s">
        <v>870</v>
      </c>
      <c r="B107" s="871"/>
      <c r="C107" s="506" t="s">
        <v>529</v>
      </c>
      <c r="D107" s="503" t="s">
        <v>206</v>
      </c>
      <c r="E107" s="504" t="s">
        <v>185</v>
      </c>
      <c r="F107" s="505" t="s">
        <v>79</v>
      </c>
    </row>
    <row r="108" spans="1:18" ht="103.5" customHeight="1">
      <c r="A108" s="870" t="s">
        <v>871</v>
      </c>
      <c r="B108" s="871"/>
      <c r="C108" s="506" t="s">
        <v>571</v>
      </c>
      <c r="D108" s="503" t="s">
        <v>206</v>
      </c>
      <c r="E108" s="504" t="s">
        <v>185</v>
      </c>
      <c r="F108" s="505" t="s">
        <v>79</v>
      </c>
    </row>
    <row r="109" spans="1:18" ht="99.75" customHeight="1">
      <c r="A109" s="870" t="s">
        <v>872</v>
      </c>
      <c r="B109" s="871"/>
      <c r="C109" s="506" t="s">
        <v>530</v>
      </c>
      <c r="D109" s="503" t="s">
        <v>206</v>
      </c>
      <c r="E109" s="504" t="s">
        <v>185</v>
      </c>
      <c r="F109" s="505" t="s">
        <v>79</v>
      </c>
    </row>
    <row r="110" spans="1:18" ht="103.5" customHeight="1">
      <c r="A110" s="870" t="s">
        <v>873</v>
      </c>
      <c r="B110" s="871"/>
      <c r="C110" s="506" t="s">
        <v>572</v>
      </c>
      <c r="D110" s="503" t="s">
        <v>206</v>
      </c>
      <c r="E110" s="504" t="s">
        <v>185</v>
      </c>
      <c r="F110" s="505" t="s">
        <v>79</v>
      </c>
    </row>
    <row r="111" spans="1:18" ht="108.75" customHeight="1">
      <c r="A111" s="870" t="s">
        <v>874</v>
      </c>
      <c r="B111" s="871"/>
      <c r="C111" s="506" t="s">
        <v>531</v>
      </c>
      <c r="D111" s="503" t="s">
        <v>206</v>
      </c>
      <c r="E111" s="504" t="s">
        <v>185</v>
      </c>
      <c r="F111" s="505" t="s">
        <v>79</v>
      </c>
    </row>
    <row r="112" spans="1:18" ht="108" customHeight="1">
      <c r="A112" s="870" t="s">
        <v>875</v>
      </c>
      <c r="B112" s="871"/>
      <c r="C112" s="506" t="s">
        <v>573</v>
      </c>
      <c r="D112" s="503" t="s">
        <v>206</v>
      </c>
      <c r="E112" s="504" t="s">
        <v>185</v>
      </c>
      <c r="F112" s="505" t="s">
        <v>79</v>
      </c>
    </row>
    <row r="113" spans="1:6" ht="124.5" customHeight="1">
      <c r="A113" s="870" t="s">
        <v>876</v>
      </c>
      <c r="B113" s="871"/>
      <c r="C113" s="507" t="s">
        <v>545</v>
      </c>
      <c r="D113" s="503" t="s">
        <v>206</v>
      </c>
      <c r="E113" s="504" t="s">
        <v>185</v>
      </c>
      <c r="F113" s="505" t="s">
        <v>79</v>
      </c>
    </row>
    <row r="114" spans="1:6" ht="73.5" customHeight="1">
      <c r="A114" s="872" t="s">
        <v>970</v>
      </c>
      <c r="B114" s="873"/>
      <c r="C114" s="499" t="s">
        <v>132</v>
      </c>
      <c r="D114" s="500" t="s">
        <v>206</v>
      </c>
      <c r="E114" s="501" t="s">
        <v>185</v>
      </c>
      <c r="F114" s="499" t="s">
        <v>79</v>
      </c>
    </row>
    <row r="115" spans="1:6" ht="130.5" customHeight="1">
      <c r="A115" s="870" t="s">
        <v>877</v>
      </c>
      <c r="B115" s="871"/>
      <c r="C115" s="502" t="s">
        <v>1193</v>
      </c>
      <c r="D115" s="503" t="s">
        <v>206</v>
      </c>
      <c r="E115" s="504" t="s">
        <v>186</v>
      </c>
      <c r="F115" s="505" t="s">
        <v>79</v>
      </c>
    </row>
    <row r="116" spans="1:6" ht="104.25" customHeight="1">
      <c r="A116" s="870" t="s">
        <v>878</v>
      </c>
      <c r="B116" s="871"/>
      <c r="C116" s="506" t="s">
        <v>1194</v>
      </c>
      <c r="D116" s="503" t="s">
        <v>206</v>
      </c>
      <c r="E116" s="504" t="s">
        <v>185</v>
      </c>
      <c r="F116" s="505" t="s">
        <v>79</v>
      </c>
    </row>
    <row r="117" spans="1:6" ht="77.25" customHeight="1">
      <c r="A117" s="870" t="s">
        <v>879</v>
      </c>
      <c r="B117" s="871"/>
      <c r="C117" s="506" t="s">
        <v>1195</v>
      </c>
      <c r="D117" s="503" t="s">
        <v>206</v>
      </c>
      <c r="E117" s="504" t="s">
        <v>185</v>
      </c>
      <c r="F117" s="505" t="s">
        <v>79</v>
      </c>
    </row>
    <row r="118" spans="1:6" ht="102.75" customHeight="1">
      <c r="A118" s="870" t="s">
        <v>880</v>
      </c>
      <c r="B118" s="871"/>
      <c r="C118" s="506" t="s">
        <v>1196</v>
      </c>
      <c r="D118" s="503" t="s">
        <v>206</v>
      </c>
      <c r="E118" s="504" t="s">
        <v>185</v>
      </c>
      <c r="F118" s="505" t="s">
        <v>79</v>
      </c>
    </row>
    <row r="119" spans="1:6" ht="109.5" customHeight="1">
      <c r="A119" s="870" t="s">
        <v>881</v>
      </c>
      <c r="B119" s="871"/>
      <c r="C119" s="506" t="s">
        <v>1197</v>
      </c>
      <c r="D119" s="503" t="s">
        <v>206</v>
      </c>
      <c r="E119" s="504" t="s">
        <v>185</v>
      </c>
      <c r="F119" s="505" t="s">
        <v>79</v>
      </c>
    </row>
    <row r="120" spans="1:6" ht="105.75" customHeight="1">
      <c r="A120" s="870" t="s">
        <v>882</v>
      </c>
      <c r="B120" s="871"/>
      <c r="C120" s="506" t="s">
        <v>1198</v>
      </c>
      <c r="D120" s="503" t="s">
        <v>206</v>
      </c>
      <c r="E120" s="504" t="s">
        <v>185</v>
      </c>
      <c r="F120" s="505" t="s">
        <v>79</v>
      </c>
    </row>
    <row r="121" spans="1:6" ht="104.25" customHeight="1">
      <c r="A121" s="870" t="s">
        <v>883</v>
      </c>
      <c r="B121" s="871"/>
      <c r="C121" s="506" t="s">
        <v>1199</v>
      </c>
      <c r="D121" s="503" t="s">
        <v>206</v>
      </c>
      <c r="E121" s="504" t="s">
        <v>185</v>
      </c>
      <c r="F121" s="505" t="s">
        <v>79</v>
      </c>
    </row>
    <row r="122" spans="1:6" ht="109.5" customHeight="1">
      <c r="A122" s="870" t="s">
        <v>884</v>
      </c>
      <c r="B122" s="871"/>
      <c r="C122" s="506" t="s">
        <v>1200</v>
      </c>
      <c r="D122" s="503" t="s">
        <v>206</v>
      </c>
      <c r="E122" s="504" t="s">
        <v>185</v>
      </c>
      <c r="F122" s="505" t="s">
        <v>79</v>
      </c>
    </row>
    <row r="123" spans="1:6" ht="115.5" customHeight="1">
      <c r="A123" s="870" t="s">
        <v>885</v>
      </c>
      <c r="B123" s="871"/>
      <c r="C123" s="507" t="s">
        <v>1201</v>
      </c>
      <c r="D123" s="503" t="s">
        <v>206</v>
      </c>
      <c r="E123" s="504" t="s">
        <v>185</v>
      </c>
      <c r="F123" s="505" t="s">
        <v>79</v>
      </c>
    </row>
    <row r="124" spans="1:6" ht="57.75" customHeight="1">
      <c r="A124" s="872" t="s">
        <v>971</v>
      </c>
      <c r="B124" s="873"/>
      <c r="C124" s="499" t="s">
        <v>132</v>
      </c>
      <c r="D124" s="500" t="s">
        <v>206</v>
      </c>
      <c r="E124" s="501" t="s">
        <v>185</v>
      </c>
      <c r="F124" s="499" t="s">
        <v>79</v>
      </c>
    </row>
    <row r="125" spans="1:6" ht="102.75" customHeight="1">
      <c r="A125" s="870" t="s">
        <v>252</v>
      </c>
      <c r="B125" s="871"/>
      <c r="C125" s="502" t="s">
        <v>250</v>
      </c>
      <c r="D125" s="503" t="s">
        <v>206</v>
      </c>
      <c r="E125" s="504" t="s">
        <v>185</v>
      </c>
      <c r="F125" s="505" t="s">
        <v>79</v>
      </c>
    </row>
    <row r="126" spans="1:6" ht="79.5" customHeight="1">
      <c r="A126" s="870" t="s">
        <v>253</v>
      </c>
      <c r="B126" s="871"/>
      <c r="C126" s="502" t="s">
        <v>251</v>
      </c>
      <c r="D126" s="503" t="s">
        <v>206</v>
      </c>
      <c r="E126" s="504" t="s">
        <v>185</v>
      </c>
      <c r="F126" s="505" t="s">
        <v>79</v>
      </c>
    </row>
    <row r="127" spans="1:6" ht="101.25" customHeight="1">
      <c r="A127" s="870" t="s">
        <v>254</v>
      </c>
      <c r="B127" s="871"/>
      <c r="C127" s="502" t="s">
        <v>262</v>
      </c>
      <c r="D127" s="503" t="s">
        <v>206</v>
      </c>
      <c r="E127" s="504" t="s">
        <v>185</v>
      </c>
      <c r="F127" s="505" t="s">
        <v>79</v>
      </c>
    </row>
    <row r="128" spans="1:6" ht="54" customHeight="1">
      <c r="A128" s="872" t="s">
        <v>972</v>
      </c>
      <c r="B128" s="873"/>
      <c r="C128" s="499" t="s">
        <v>132</v>
      </c>
      <c r="D128" s="500" t="s">
        <v>206</v>
      </c>
      <c r="E128" s="501" t="s">
        <v>185</v>
      </c>
      <c r="F128" s="499" t="s">
        <v>79</v>
      </c>
    </row>
    <row r="129" spans="1:6" ht="110.25" customHeight="1">
      <c r="A129" s="870" t="s">
        <v>886</v>
      </c>
      <c r="B129" s="871"/>
      <c r="C129" s="502" t="s">
        <v>250</v>
      </c>
      <c r="D129" s="503" t="s">
        <v>206</v>
      </c>
      <c r="E129" s="504" t="s">
        <v>185</v>
      </c>
      <c r="F129" s="505" t="s">
        <v>79</v>
      </c>
    </row>
    <row r="130" spans="1:6" ht="94.5" customHeight="1">
      <c r="A130" s="870" t="s">
        <v>887</v>
      </c>
      <c r="B130" s="871"/>
      <c r="C130" s="502" t="s">
        <v>251</v>
      </c>
      <c r="D130" s="503" t="s">
        <v>206</v>
      </c>
      <c r="E130" s="504" t="s">
        <v>185</v>
      </c>
      <c r="F130" s="505" t="s">
        <v>79</v>
      </c>
    </row>
    <row r="131" spans="1:6" ht="110.25" customHeight="1">
      <c r="A131" s="870" t="s">
        <v>888</v>
      </c>
      <c r="B131" s="871"/>
      <c r="C131" s="502" t="s">
        <v>262</v>
      </c>
      <c r="D131" s="503" t="s">
        <v>206</v>
      </c>
      <c r="E131" s="504" t="s">
        <v>185</v>
      </c>
      <c r="F131" s="505" t="s">
        <v>79</v>
      </c>
    </row>
  </sheetData>
  <mergeCells count="150">
    <mergeCell ref="A1:R1"/>
    <mergeCell ref="A2:R2"/>
    <mergeCell ref="A4:R4"/>
    <mergeCell ref="A5:E5"/>
    <mergeCell ref="F5:R5"/>
    <mergeCell ref="A6:E6"/>
    <mergeCell ref="F6:R6"/>
    <mergeCell ref="A7:E7"/>
    <mergeCell ref="F7:R7"/>
    <mergeCell ref="A9:R9"/>
    <mergeCell ref="A10:A11"/>
    <mergeCell ref="B10:B11"/>
    <mergeCell ref="C10:C11"/>
    <mergeCell ref="D10:D11"/>
    <mergeCell ref="E10:E11"/>
    <mergeCell ref="F10:G10"/>
    <mergeCell ref="H10:M10"/>
    <mergeCell ref="A15:R15"/>
    <mergeCell ref="A16:A17"/>
    <mergeCell ref="B16:B17"/>
    <mergeCell ref="C16:C17"/>
    <mergeCell ref="D16:D17"/>
    <mergeCell ref="E16:Q16"/>
    <mergeCell ref="R16:R17"/>
    <mergeCell ref="L17:N17"/>
    <mergeCell ref="N10:P11"/>
    <mergeCell ref="Q10:Q11"/>
    <mergeCell ref="R10:R11"/>
    <mergeCell ref="N12:P12"/>
    <mergeCell ref="B13:R13"/>
    <mergeCell ref="N14:P14"/>
    <mergeCell ref="M22:O24"/>
    <mergeCell ref="P22:P24"/>
    <mergeCell ref="Q22:Q24"/>
    <mergeCell ref="M25:O25"/>
    <mergeCell ref="A26:L26"/>
    <mergeCell ref="B28:L28"/>
    <mergeCell ref="L18:N18"/>
    <mergeCell ref="B19:R19"/>
    <mergeCell ref="L20:N20"/>
    <mergeCell ref="A21:R21"/>
    <mergeCell ref="A22:A24"/>
    <mergeCell ref="B22:B24"/>
    <mergeCell ref="C22:C24"/>
    <mergeCell ref="D22:D24"/>
    <mergeCell ref="E22:F23"/>
    <mergeCell ref="G22:L23"/>
    <mergeCell ref="A39:E39"/>
    <mergeCell ref="A40:E40"/>
    <mergeCell ref="A41:E41"/>
    <mergeCell ref="A42:A45"/>
    <mergeCell ref="B42:E42"/>
    <mergeCell ref="B43:E43"/>
    <mergeCell ref="B44:E44"/>
    <mergeCell ref="B45:E45"/>
    <mergeCell ref="B30:L30"/>
    <mergeCell ref="B32:L32"/>
    <mergeCell ref="B34:L34"/>
    <mergeCell ref="B36:M36"/>
    <mergeCell ref="A37:E38"/>
    <mergeCell ref="F37:L37"/>
    <mergeCell ref="A46:E46"/>
    <mergeCell ref="A47:E47"/>
    <mergeCell ref="A48:E48"/>
    <mergeCell ref="A49:E49"/>
    <mergeCell ref="A50:E50"/>
    <mergeCell ref="A51:A54"/>
    <mergeCell ref="B51:E51"/>
    <mergeCell ref="B52:E52"/>
    <mergeCell ref="B53:E53"/>
    <mergeCell ref="B54:E54"/>
    <mergeCell ref="A55:E55"/>
    <mergeCell ref="A56:E56"/>
    <mergeCell ref="A57:E57"/>
    <mergeCell ref="A58:E58"/>
    <mergeCell ref="A59:E59"/>
    <mergeCell ref="A60:A63"/>
    <mergeCell ref="B60:E60"/>
    <mergeCell ref="B61:E61"/>
    <mergeCell ref="B62:E62"/>
    <mergeCell ref="B63:E63"/>
    <mergeCell ref="A70:A73"/>
    <mergeCell ref="B70:E70"/>
    <mergeCell ref="B71:E71"/>
    <mergeCell ref="B72:E72"/>
    <mergeCell ref="B73:E73"/>
    <mergeCell ref="A74:E74"/>
    <mergeCell ref="A64:E64"/>
    <mergeCell ref="A65:E65"/>
    <mergeCell ref="A66:E66"/>
    <mergeCell ref="A67:E67"/>
    <mergeCell ref="A68:E68"/>
    <mergeCell ref="A69:E69"/>
    <mergeCell ref="A75:E75"/>
    <mergeCell ref="A76:E76"/>
    <mergeCell ref="A77:E77"/>
    <mergeCell ref="A78:E78"/>
    <mergeCell ref="A79:E79"/>
    <mergeCell ref="A80:A83"/>
    <mergeCell ref="B80:E80"/>
    <mergeCell ref="B81:E81"/>
    <mergeCell ref="B82:E82"/>
    <mergeCell ref="B83:E83"/>
    <mergeCell ref="A90:A93"/>
    <mergeCell ref="B90:E90"/>
    <mergeCell ref="B91:E91"/>
    <mergeCell ref="B92:E92"/>
    <mergeCell ref="B93:E93"/>
    <mergeCell ref="A94:E94"/>
    <mergeCell ref="A84:E84"/>
    <mergeCell ref="A85:E85"/>
    <mergeCell ref="A86:E86"/>
    <mergeCell ref="A87:E87"/>
    <mergeCell ref="A88:E88"/>
    <mergeCell ref="A89:E89"/>
    <mergeCell ref="A103:F103"/>
    <mergeCell ref="A104:B104"/>
    <mergeCell ref="A105:B105"/>
    <mergeCell ref="A106:B106"/>
    <mergeCell ref="A107:B107"/>
    <mergeCell ref="A108:B108"/>
    <mergeCell ref="A95:E95"/>
    <mergeCell ref="A96:E96"/>
    <mergeCell ref="A97:E97"/>
    <mergeCell ref="A100:F100"/>
    <mergeCell ref="A101:B101"/>
    <mergeCell ref="A102:B102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27:B127"/>
    <mergeCell ref="A128:B128"/>
    <mergeCell ref="A129:B129"/>
    <mergeCell ref="A130:B130"/>
    <mergeCell ref="A131:B131"/>
    <mergeCell ref="A121:B121"/>
    <mergeCell ref="A122:B122"/>
    <mergeCell ref="A123:B123"/>
    <mergeCell ref="A124:B124"/>
    <mergeCell ref="A125:B125"/>
    <mergeCell ref="A126:B12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00FF"/>
  </sheetPr>
  <dimension ref="A1:AI224"/>
  <sheetViews>
    <sheetView view="pageBreakPreview" topLeftCell="A103" zoomScale="85" zoomScaleNormal="85" zoomScaleSheetLayoutView="85" workbookViewId="0">
      <selection activeCell="A120" sqref="A120:E120"/>
    </sheetView>
  </sheetViews>
  <sheetFormatPr defaultColWidth="9.140625" defaultRowHeight="15.75"/>
  <cols>
    <col min="1" max="1" width="8.7109375" style="1" customWidth="1"/>
    <col min="2" max="2" width="68.140625" style="1" customWidth="1"/>
    <col min="3" max="4" width="23" style="1" customWidth="1"/>
    <col min="5" max="5" width="20.140625" style="1" customWidth="1"/>
    <col min="6" max="6" width="20.85546875" style="1" customWidth="1"/>
    <col min="7" max="7" width="17" style="1" customWidth="1"/>
    <col min="8" max="8" width="18.28515625" style="1" customWidth="1"/>
    <col min="9" max="9" width="14" style="1" customWidth="1"/>
    <col min="10" max="10" width="16" style="1" customWidth="1"/>
    <col min="11" max="11" width="17.5703125" style="1" customWidth="1"/>
    <col min="12" max="12" width="18.5703125" style="1" customWidth="1"/>
    <col min="13" max="13" width="13.28515625" style="1" customWidth="1"/>
    <col min="14" max="15" width="11" style="1" customWidth="1"/>
    <col min="16" max="16" width="15.42578125" style="1" customWidth="1"/>
    <col min="17" max="17" width="15.7109375" style="1" customWidth="1"/>
    <col min="18" max="18" width="14.28515625" style="1" customWidth="1"/>
    <col min="19" max="19" width="19.5703125" style="1" customWidth="1"/>
    <col min="20" max="20" width="10.42578125" style="62" customWidth="1"/>
    <col min="21" max="21" width="11.42578125" style="1" customWidth="1"/>
    <col min="22" max="22" width="12.7109375" style="1" customWidth="1"/>
    <col min="23" max="24" width="12.28515625" style="1" customWidth="1"/>
    <col min="25" max="25" width="14.140625" style="1" customWidth="1"/>
    <col min="26" max="16384" width="9.140625" style="1"/>
  </cols>
  <sheetData>
    <row r="1" spans="1:23" ht="15.75" customHeight="1">
      <c r="A1" s="943" t="s">
        <v>104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</row>
    <row r="2" spans="1:23" ht="27.75" customHeight="1">
      <c r="A2" s="844" t="s">
        <v>725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</row>
    <row r="3" spans="1:23">
      <c r="S3" s="226" t="s">
        <v>645</v>
      </c>
      <c r="T3" s="226" t="s">
        <v>649</v>
      </c>
      <c r="W3" s="114" t="s">
        <v>298</v>
      </c>
    </row>
    <row r="4" spans="1:23">
      <c r="A4" s="942" t="s">
        <v>105</v>
      </c>
      <c r="B4" s="942"/>
      <c r="C4" s="942"/>
      <c r="D4" s="94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</row>
    <row r="5" spans="1:23" ht="43.5" customHeight="1">
      <c r="A5" s="801" t="s">
        <v>835</v>
      </c>
      <c r="B5" s="801"/>
      <c r="C5" s="801"/>
      <c r="D5" s="801"/>
      <c r="E5" s="801"/>
      <c r="F5" s="833" t="s">
        <v>205</v>
      </c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</row>
    <row r="6" spans="1:23" ht="24.75" customHeight="1">
      <c r="A6" s="845" t="s">
        <v>203</v>
      </c>
      <c r="B6" s="846"/>
      <c r="C6" s="846"/>
      <c r="D6" s="846"/>
      <c r="E6" s="847"/>
      <c r="F6" s="849" t="s">
        <v>321</v>
      </c>
      <c r="G6" s="849"/>
      <c r="H6" s="849"/>
      <c r="I6" s="849"/>
      <c r="J6" s="849"/>
      <c r="K6" s="849"/>
      <c r="L6" s="849"/>
      <c r="M6" s="849"/>
      <c r="N6" s="849"/>
      <c r="O6" s="849"/>
      <c r="P6" s="849"/>
      <c r="Q6" s="849"/>
      <c r="R6" s="849"/>
    </row>
    <row r="7" spans="1:23" ht="34.5" customHeight="1">
      <c r="A7" s="801" t="s">
        <v>106</v>
      </c>
      <c r="B7" s="801"/>
      <c r="C7" s="801"/>
      <c r="D7" s="801"/>
      <c r="E7" s="801"/>
      <c r="F7" s="833" t="s">
        <v>204</v>
      </c>
      <c r="G7" s="833"/>
      <c r="H7" s="833"/>
      <c r="I7" s="833"/>
      <c r="J7" s="833"/>
      <c r="K7" s="833"/>
      <c r="L7" s="833"/>
      <c r="M7" s="833"/>
      <c r="N7" s="833"/>
      <c r="O7" s="833"/>
      <c r="P7" s="833"/>
      <c r="Q7" s="833"/>
      <c r="R7" s="833"/>
    </row>
    <row r="9" spans="1:23">
      <c r="A9" s="942" t="s">
        <v>107</v>
      </c>
      <c r="B9" s="942"/>
      <c r="C9" s="942"/>
      <c r="D9" s="942"/>
      <c r="E9" s="942"/>
      <c r="F9" s="942"/>
      <c r="G9" s="942"/>
      <c r="H9" s="942"/>
      <c r="I9" s="942"/>
      <c r="J9" s="942"/>
      <c r="K9" s="942"/>
      <c r="L9" s="942"/>
      <c r="M9" s="942"/>
      <c r="N9" s="942"/>
      <c r="O9" s="942"/>
      <c r="P9" s="942"/>
      <c r="Q9" s="942"/>
      <c r="R9" s="942"/>
    </row>
    <row r="10" spans="1:23" ht="74.25" customHeight="1">
      <c r="A10" s="801" t="s">
        <v>20</v>
      </c>
      <c r="B10" s="801" t="s">
        <v>108</v>
      </c>
      <c r="C10" s="801" t="s">
        <v>12</v>
      </c>
      <c r="D10" s="801" t="s">
        <v>11</v>
      </c>
      <c r="E10" s="801" t="s">
        <v>109</v>
      </c>
      <c r="F10" s="801" t="s">
        <v>14</v>
      </c>
      <c r="G10" s="801"/>
      <c r="H10" s="845" t="s">
        <v>110</v>
      </c>
      <c r="I10" s="846"/>
      <c r="J10" s="846"/>
      <c r="K10" s="846"/>
      <c r="L10" s="846"/>
      <c r="M10" s="847"/>
      <c r="N10" s="801" t="s">
        <v>17</v>
      </c>
      <c r="O10" s="801"/>
      <c r="P10" s="801"/>
      <c r="Q10" s="801" t="s">
        <v>111</v>
      </c>
      <c r="R10" s="801" t="s">
        <v>19</v>
      </c>
    </row>
    <row r="11" spans="1:23">
      <c r="A11" s="801"/>
      <c r="B11" s="801"/>
      <c r="C11" s="801"/>
      <c r="D11" s="801"/>
      <c r="E11" s="801"/>
      <c r="F11" s="269" t="s">
        <v>25</v>
      </c>
      <c r="G11" s="269" t="s">
        <v>26</v>
      </c>
      <c r="H11" s="269">
        <v>2025</v>
      </c>
      <c r="I11" s="269">
        <v>2026</v>
      </c>
      <c r="J11" s="269">
        <v>2027</v>
      </c>
      <c r="K11" s="269">
        <v>2028</v>
      </c>
      <c r="L11" s="269">
        <v>2029</v>
      </c>
      <c r="M11" s="269">
        <v>2030</v>
      </c>
      <c r="N11" s="801"/>
      <c r="O11" s="801"/>
      <c r="P11" s="801"/>
      <c r="Q11" s="801"/>
      <c r="R11" s="801"/>
    </row>
    <row r="12" spans="1:23">
      <c r="A12" s="273">
        <v>1</v>
      </c>
      <c r="B12" s="269">
        <v>2</v>
      </c>
      <c r="C12" s="269">
        <v>3</v>
      </c>
      <c r="D12" s="269">
        <v>4</v>
      </c>
      <c r="E12" s="269">
        <v>5</v>
      </c>
      <c r="F12" s="269">
        <v>6</v>
      </c>
      <c r="G12" s="269">
        <v>7</v>
      </c>
      <c r="H12" s="269">
        <v>8</v>
      </c>
      <c r="I12" s="269">
        <v>9</v>
      </c>
      <c r="J12" s="269">
        <v>10</v>
      </c>
      <c r="K12" s="269">
        <v>11</v>
      </c>
      <c r="L12" s="269">
        <v>12</v>
      </c>
      <c r="M12" s="269">
        <v>13</v>
      </c>
      <c r="N12" s="845">
        <v>14</v>
      </c>
      <c r="O12" s="846"/>
      <c r="P12" s="847"/>
      <c r="Q12" s="269">
        <v>15</v>
      </c>
      <c r="R12" s="269">
        <v>16</v>
      </c>
    </row>
    <row r="13" spans="1:23" ht="15.75" customHeight="1">
      <c r="A13" s="279" t="s">
        <v>41</v>
      </c>
      <c r="B13" s="944" t="s">
        <v>723</v>
      </c>
      <c r="C13" s="945"/>
      <c r="D13" s="945"/>
      <c r="E13" s="945"/>
      <c r="F13" s="945"/>
      <c r="G13" s="945"/>
      <c r="H13" s="945"/>
      <c r="I13" s="945"/>
      <c r="J13" s="945"/>
      <c r="K13" s="945"/>
      <c r="L13" s="945"/>
      <c r="M13" s="945"/>
      <c r="N13" s="945"/>
      <c r="O13" s="945"/>
      <c r="P13" s="945"/>
      <c r="Q13" s="945"/>
      <c r="R13" s="946"/>
    </row>
    <row r="14" spans="1:23" ht="44.25" customHeight="1">
      <c r="A14" s="133" t="s">
        <v>42</v>
      </c>
      <c r="B14" s="85" t="s">
        <v>144</v>
      </c>
      <c r="C14" s="88" t="s">
        <v>142</v>
      </c>
      <c r="D14" s="88" t="s">
        <v>190</v>
      </c>
      <c r="E14" s="271" t="s">
        <v>256</v>
      </c>
      <c r="F14" s="41">
        <v>76</v>
      </c>
      <c r="G14" s="271">
        <v>2023</v>
      </c>
      <c r="H14" s="313">
        <v>72.41</v>
      </c>
      <c r="I14" s="313">
        <v>72.42</v>
      </c>
      <c r="J14" s="313">
        <v>72.430000000000007</v>
      </c>
      <c r="K14" s="313">
        <v>72.44</v>
      </c>
      <c r="L14" s="313">
        <v>72.45</v>
      </c>
      <c r="M14" s="313">
        <v>72.459999999999994</v>
      </c>
      <c r="N14" s="763" t="s">
        <v>184</v>
      </c>
      <c r="O14" s="848"/>
      <c r="P14" s="764"/>
      <c r="Q14" s="271" t="s">
        <v>79</v>
      </c>
      <c r="R14" s="271" t="s">
        <v>79</v>
      </c>
    </row>
    <row r="15" spans="1:23" ht="39.75" customHeight="1">
      <c r="A15" s="134" t="s">
        <v>46</v>
      </c>
      <c r="B15" s="85" t="s">
        <v>145</v>
      </c>
      <c r="C15" s="88" t="s">
        <v>142</v>
      </c>
      <c r="D15" s="88" t="s">
        <v>190</v>
      </c>
      <c r="E15" s="271" t="s">
        <v>256</v>
      </c>
      <c r="F15" s="102">
        <v>96.87</v>
      </c>
      <c r="G15" s="101">
        <v>2023</v>
      </c>
      <c r="H15" s="101">
        <v>95.06</v>
      </c>
      <c r="I15" s="101">
        <v>95.07</v>
      </c>
      <c r="J15" s="101">
        <v>95.08</v>
      </c>
      <c r="K15" s="101">
        <v>96.09</v>
      </c>
      <c r="L15" s="367">
        <v>97.1</v>
      </c>
      <c r="M15" s="101">
        <v>98.11</v>
      </c>
      <c r="N15" s="763" t="s">
        <v>184</v>
      </c>
      <c r="O15" s="848"/>
      <c r="P15" s="764"/>
      <c r="Q15" s="271" t="s">
        <v>79</v>
      </c>
      <c r="R15" s="271" t="s">
        <v>79</v>
      </c>
    </row>
    <row r="16" spans="1:23" ht="31.5" customHeight="1">
      <c r="A16" s="134" t="s">
        <v>52</v>
      </c>
      <c r="B16" s="85" t="s">
        <v>146</v>
      </c>
      <c r="C16" s="88" t="s">
        <v>142</v>
      </c>
      <c r="D16" s="88" t="s">
        <v>190</v>
      </c>
      <c r="E16" s="271" t="s">
        <v>256</v>
      </c>
      <c r="F16" s="271">
        <v>96.45</v>
      </c>
      <c r="G16" s="101">
        <v>2023</v>
      </c>
      <c r="H16" s="101">
        <v>97.05</v>
      </c>
      <c r="I16" s="101">
        <v>97.06</v>
      </c>
      <c r="J16" s="101">
        <v>97.07</v>
      </c>
      <c r="K16" s="101">
        <v>97.08</v>
      </c>
      <c r="L16" s="101">
        <v>97.09</v>
      </c>
      <c r="M16" s="367">
        <v>97.1</v>
      </c>
      <c r="N16" s="763" t="s">
        <v>184</v>
      </c>
      <c r="O16" s="848"/>
      <c r="P16" s="764"/>
      <c r="Q16" s="271" t="s">
        <v>79</v>
      </c>
      <c r="R16" s="271" t="s">
        <v>79</v>
      </c>
    </row>
    <row r="17" spans="1:18" ht="31.5" customHeight="1">
      <c r="A17" s="134" t="s">
        <v>56</v>
      </c>
      <c r="B17" s="85" t="s">
        <v>188</v>
      </c>
      <c r="C17" s="88" t="s">
        <v>142</v>
      </c>
      <c r="D17" s="88" t="s">
        <v>190</v>
      </c>
      <c r="E17" s="271" t="s">
        <v>256</v>
      </c>
      <c r="F17" s="271">
        <v>97.2</v>
      </c>
      <c r="G17" s="101">
        <v>2023</v>
      </c>
      <c r="H17" s="101">
        <v>95.55</v>
      </c>
      <c r="I17" s="101">
        <v>95.56</v>
      </c>
      <c r="J17" s="101">
        <v>95.57</v>
      </c>
      <c r="K17" s="101">
        <v>95.58</v>
      </c>
      <c r="L17" s="101">
        <v>95.59</v>
      </c>
      <c r="M17" s="367">
        <v>95.6</v>
      </c>
      <c r="N17" s="763" t="s">
        <v>184</v>
      </c>
      <c r="O17" s="848"/>
      <c r="P17" s="764"/>
      <c r="Q17" s="271" t="s">
        <v>79</v>
      </c>
      <c r="R17" s="271" t="s">
        <v>79</v>
      </c>
    </row>
    <row r="18" spans="1:18" ht="33" customHeight="1">
      <c r="A18" s="942" t="s">
        <v>269</v>
      </c>
      <c r="B18" s="942"/>
      <c r="C18" s="942"/>
      <c r="D18" s="942"/>
      <c r="E18" s="942"/>
      <c r="F18" s="942"/>
      <c r="G18" s="942"/>
      <c r="H18" s="942"/>
      <c r="I18" s="942"/>
      <c r="J18" s="942"/>
      <c r="K18" s="942"/>
      <c r="L18" s="942"/>
      <c r="M18" s="942"/>
      <c r="N18" s="942"/>
      <c r="O18" s="942"/>
      <c r="P18" s="942"/>
      <c r="Q18" s="942"/>
      <c r="R18" s="942"/>
    </row>
    <row r="19" spans="1:18" ht="27.75" customHeight="1">
      <c r="A19" s="801" t="s">
        <v>20</v>
      </c>
      <c r="B19" s="801" t="s">
        <v>77</v>
      </c>
      <c r="C19" s="801" t="s">
        <v>11</v>
      </c>
      <c r="D19" s="269" t="s">
        <v>114</v>
      </c>
      <c r="E19" s="833" t="s">
        <v>83</v>
      </c>
      <c r="F19" s="833"/>
      <c r="G19" s="833"/>
      <c r="H19" s="833"/>
      <c r="I19" s="833"/>
      <c r="J19" s="833"/>
      <c r="K19" s="833"/>
      <c r="L19" s="833"/>
      <c r="M19" s="833"/>
      <c r="N19" s="833"/>
      <c r="O19" s="833"/>
      <c r="P19" s="833"/>
      <c r="Q19" s="833"/>
      <c r="R19" s="799" t="s">
        <v>115</v>
      </c>
    </row>
    <row r="20" spans="1:18">
      <c r="A20" s="801"/>
      <c r="B20" s="801"/>
      <c r="C20" s="801"/>
      <c r="D20" s="269" t="s">
        <v>116</v>
      </c>
      <c r="E20" s="269" t="s">
        <v>29</v>
      </c>
      <c r="F20" s="269" t="s">
        <v>30</v>
      </c>
      <c r="G20" s="269" t="s">
        <v>31</v>
      </c>
      <c r="H20" s="269" t="s">
        <v>32</v>
      </c>
      <c r="I20" s="801" t="s">
        <v>33</v>
      </c>
      <c r="J20" s="801"/>
      <c r="K20" s="801" t="s">
        <v>34</v>
      </c>
      <c r="L20" s="801"/>
      <c r="M20" s="269" t="s">
        <v>35</v>
      </c>
      <c r="N20" s="269" t="s">
        <v>36</v>
      </c>
      <c r="O20" s="269" t="s">
        <v>37</v>
      </c>
      <c r="P20" s="269" t="s">
        <v>38</v>
      </c>
      <c r="Q20" s="269" t="s">
        <v>39</v>
      </c>
      <c r="R20" s="799"/>
    </row>
    <row r="21" spans="1:18">
      <c r="A21" s="269">
        <v>1</v>
      </c>
      <c r="B21" s="269">
        <v>2</v>
      </c>
      <c r="C21" s="269">
        <v>3</v>
      </c>
      <c r="D21" s="269">
        <v>4</v>
      </c>
      <c r="E21" s="269">
        <v>5</v>
      </c>
      <c r="F21" s="269">
        <v>6</v>
      </c>
      <c r="G21" s="269">
        <v>7</v>
      </c>
      <c r="H21" s="269">
        <v>8</v>
      </c>
      <c r="I21" s="845">
        <v>9</v>
      </c>
      <c r="J21" s="847"/>
      <c r="K21" s="845">
        <v>10</v>
      </c>
      <c r="L21" s="847"/>
      <c r="M21" s="269">
        <v>11</v>
      </c>
      <c r="N21" s="269">
        <v>12</v>
      </c>
      <c r="O21" s="269">
        <v>13</v>
      </c>
      <c r="P21" s="269">
        <v>14</v>
      </c>
      <c r="Q21" s="269">
        <v>15</v>
      </c>
      <c r="R21" s="274">
        <v>16</v>
      </c>
    </row>
    <row r="22" spans="1:18" ht="15.75" customHeight="1">
      <c r="A22" s="265" t="s">
        <v>299</v>
      </c>
      <c r="B22" s="944" t="str">
        <f>B13</f>
        <v>Задача комплекса процессных мероприятий «Профилактика, предупреждение, в том числе посредством вакцинации и вакцинопрофилактики, выявление, лечение заболеваний и травм»</v>
      </c>
      <c r="C22" s="945"/>
      <c r="D22" s="945"/>
      <c r="E22" s="945"/>
      <c r="F22" s="945"/>
      <c r="G22" s="945"/>
      <c r="H22" s="945"/>
      <c r="I22" s="945"/>
      <c r="J22" s="945"/>
      <c r="K22" s="945"/>
      <c r="L22" s="945"/>
      <c r="M22" s="945"/>
      <c r="N22" s="945"/>
      <c r="O22" s="945"/>
      <c r="P22" s="945"/>
      <c r="Q22" s="945"/>
      <c r="R22" s="946"/>
    </row>
    <row r="23" spans="1:18" ht="26.25" customHeight="1">
      <c r="A23" s="271" t="s">
        <v>42</v>
      </c>
      <c r="B23" s="278" t="str">
        <f>B14</f>
        <v>Охват населения профосмотрами на туберкулез</v>
      </c>
      <c r="C23" s="271" t="str">
        <f>D14</f>
        <v>КПМ</v>
      </c>
      <c r="D23" s="271" t="s">
        <v>256</v>
      </c>
      <c r="E23" s="288" t="s">
        <v>79</v>
      </c>
      <c r="F23" s="288" t="s">
        <v>79</v>
      </c>
      <c r="G23" s="271">
        <v>18</v>
      </c>
      <c r="H23" s="288" t="s">
        <v>79</v>
      </c>
      <c r="I23" s="288" t="s">
        <v>79</v>
      </c>
      <c r="J23" s="288" t="s">
        <v>79</v>
      </c>
      <c r="K23" s="763">
        <v>36</v>
      </c>
      <c r="L23" s="764"/>
      <c r="M23" s="288" t="s">
        <v>79</v>
      </c>
      <c r="N23" s="288" t="s">
        <v>79</v>
      </c>
      <c r="O23" s="271">
        <v>54</v>
      </c>
      <c r="P23" s="288" t="s">
        <v>79</v>
      </c>
      <c r="Q23" s="288" t="s">
        <v>79</v>
      </c>
      <c r="R23" s="271">
        <f t="shared" ref="R23:R26" si="0">H14</f>
        <v>72.41</v>
      </c>
    </row>
    <row r="24" spans="1:18" ht="30" customHeight="1">
      <c r="A24" s="271" t="s">
        <v>46</v>
      </c>
      <c r="B24" s="278" t="str">
        <f t="shared" ref="B24:B26" si="1">B15</f>
        <v>Охват населения иммунизацией против вирусного гепатита B в декретированные сроки</v>
      </c>
      <c r="C24" s="271" t="str">
        <f>D15</f>
        <v>КПМ</v>
      </c>
      <c r="D24" s="271" t="s">
        <v>256</v>
      </c>
      <c r="E24" s="288" t="s">
        <v>79</v>
      </c>
      <c r="F24" s="288" t="s">
        <v>79</v>
      </c>
      <c r="G24" s="271">
        <v>24</v>
      </c>
      <c r="H24" s="288" t="s">
        <v>79</v>
      </c>
      <c r="I24" s="288" t="s">
        <v>79</v>
      </c>
      <c r="J24" s="288" t="s">
        <v>79</v>
      </c>
      <c r="K24" s="763">
        <v>48</v>
      </c>
      <c r="L24" s="764"/>
      <c r="M24" s="288" t="s">
        <v>79</v>
      </c>
      <c r="N24" s="288" t="s">
        <v>79</v>
      </c>
      <c r="O24" s="271">
        <v>72</v>
      </c>
      <c r="P24" s="288" t="s">
        <v>79</v>
      </c>
      <c r="Q24" s="288" t="s">
        <v>79</v>
      </c>
      <c r="R24" s="271">
        <f t="shared" si="0"/>
        <v>95.06</v>
      </c>
    </row>
    <row r="25" spans="1:18" ht="42" customHeight="1">
      <c r="A25" s="271" t="s">
        <v>52</v>
      </c>
      <c r="B25" s="278" t="str">
        <f t="shared" si="1"/>
        <v>Охват населения иммунизацией против дифтерии, коклюша и столбняка в декретированные сроки</v>
      </c>
      <c r="C25" s="271" t="str">
        <f>D16</f>
        <v>КПМ</v>
      </c>
      <c r="D25" s="271" t="s">
        <v>256</v>
      </c>
      <c r="E25" s="288" t="s">
        <v>79</v>
      </c>
      <c r="F25" s="288" t="s">
        <v>79</v>
      </c>
      <c r="G25" s="271">
        <v>26</v>
      </c>
      <c r="H25" s="288" t="s">
        <v>79</v>
      </c>
      <c r="I25" s="288" t="s">
        <v>79</v>
      </c>
      <c r="J25" s="288" t="s">
        <v>79</v>
      </c>
      <c r="K25" s="763">
        <v>50</v>
      </c>
      <c r="L25" s="764"/>
      <c r="M25" s="288" t="s">
        <v>79</v>
      </c>
      <c r="N25" s="288" t="s">
        <v>79</v>
      </c>
      <c r="O25" s="271">
        <v>75</v>
      </c>
      <c r="P25" s="288" t="s">
        <v>79</v>
      </c>
      <c r="Q25" s="288" t="s">
        <v>79</v>
      </c>
      <c r="R25" s="271">
        <f t="shared" si="0"/>
        <v>97.05</v>
      </c>
    </row>
    <row r="26" spans="1:18" ht="33" customHeight="1">
      <c r="A26" s="271" t="s">
        <v>56</v>
      </c>
      <c r="B26" s="278" t="str">
        <f t="shared" si="1"/>
        <v xml:space="preserve">Охват населения иммунизацией против кори в декретированные сроки.                                                                                                    </v>
      </c>
      <c r="C26" s="271" t="str">
        <f>D17</f>
        <v>КПМ</v>
      </c>
      <c r="D26" s="271" t="s">
        <v>256</v>
      </c>
      <c r="E26" s="288" t="s">
        <v>79</v>
      </c>
      <c r="F26" s="288" t="s">
        <v>79</v>
      </c>
      <c r="G26" s="271">
        <v>25</v>
      </c>
      <c r="H26" s="288" t="s">
        <v>79</v>
      </c>
      <c r="I26" s="288" t="s">
        <v>79</v>
      </c>
      <c r="J26" s="288" t="s">
        <v>79</v>
      </c>
      <c r="K26" s="763">
        <v>50</v>
      </c>
      <c r="L26" s="764"/>
      <c r="M26" s="288" t="s">
        <v>79</v>
      </c>
      <c r="N26" s="288" t="s">
        <v>79</v>
      </c>
      <c r="O26" s="271">
        <v>73</v>
      </c>
      <c r="P26" s="288" t="s">
        <v>79</v>
      </c>
      <c r="Q26" s="288" t="s">
        <v>79</v>
      </c>
      <c r="R26" s="271">
        <f t="shared" si="0"/>
        <v>95.55</v>
      </c>
    </row>
    <row r="27" spans="1:18" ht="31.5" customHeight="1">
      <c r="A27" s="950" t="s">
        <v>270</v>
      </c>
      <c r="B27" s="951"/>
      <c r="C27" s="951"/>
      <c r="D27" s="951"/>
      <c r="E27" s="951"/>
      <c r="F27" s="951"/>
      <c r="G27" s="951"/>
      <c r="H27" s="951"/>
      <c r="I27" s="951"/>
      <c r="J27" s="951"/>
      <c r="K27" s="951"/>
      <c r="L27" s="952"/>
    </row>
    <row r="28" spans="1:18" ht="31.5" customHeight="1">
      <c r="A28" s="801" t="s">
        <v>20</v>
      </c>
      <c r="B28" s="801" t="s">
        <v>117</v>
      </c>
      <c r="C28" s="780" t="s">
        <v>118</v>
      </c>
      <c r="D28" s="840" t="s">
        <v>119</v>
      </c>
      <c r="E28" s="801" t="s">
        <v>14</v>
      </c>
      <c r="F28" s="801"/>
      <c r="G28" s="801" t="s">
        <v>120</v>
      </c>
      <c r="H28" s="801"/>
      <c r="I28" s="801"/>
      <c r="J28" s="801"/>
      <c r="K28" s="801"/>
      <c r="L28" s="801"/>
    </row>
    <row r="29" spans="1:18" ht="31.5" customHeight="1">
      <c r="A29" s="801"/>
      <c r="B29" s="801"/>
      <c r="C29" s="781"/>
      <c r="D29" s="841"/>
      <c r="E29" s="801"/>
      <c r="F29" s="801"/>
      <c r="G29" s="801"/>
      <c r="H29" s="801"/>
      <c r="I29" s="801"/>
      <c r="J29" s="801"/>
      <c r="K29" s="801"/>
      <c r="L29" s="801"/>
    </row>
    <row r="30" spans="1:18" ht="31.5" customHeight="1">
      <c r="A30" s="801"/>
      <c r="B30" s="801"/>
      <c r="C30" s="759"/>
      <c r="D30" s="842"/>
      <c r="E30" s="269" t="s">
        <v>25</v>
      </c>
      <c r="F30" s="269" t="s">
        <v>26</v>
      </c>
      <c r="G30" s="277">
        <v>2025</v>
      </c>
      <c r="H30" s="277">
        <v>2026</v>
      </c>
      <c r="I30" s="277">
        <v>2027</v>
      </c>
      <c r="J30" s="280">
        <v>2028</v>
      </c>
      <c r="K30" s="280">
        <v>2029</v>
      </c>
      <c r="L30" s="280">
        <v>2030</v>
      </c>
    </row>
    <row r="31" spans="1:18" ht="18" customHeight="1">
      <c r="A31" s="269">
        <v>1</v>
      </c>
      <c r="B31" s="269">
        <v>2</v>
      </c>
      <c r="C31" s="267">
        <v>3</v>
      </c>
      <c r="D31" s="277">
        <v>4</v>
      </c>
      <c r="E31" s="269">
        <v>5</v>
      </c>
      <c r="F31" s="269">
        <v>6</v>
      </c>
      <c r="G31" s="277">
        <v>7</v>
      </c>
      <c r="H31" s="277">
        <v>8</v>
      </c>
      <c r="I31" s="277">
        <v>9</v>
      </c>
      <c r="J31" s="280">
        <v>10</v>
      </c>
      <c r="K31" s="280">
        <v>11</v>
      </c>
      <c r="L31" s="280">
        <v>12</v>
      </c>
    </row>
    <row r="32" spans="1:18" ht="18" customHeight="1">
      <c r="A32" s="265">
        <v>1</v>
      </c>
      <c r="B32" s="944" t="str">
        <f>B13</f>
        <v>Задача комплекса процессных мероприятий «Профилактика, предупреждение, в том числе посредством вакцинации и вакцинопрофилактики, выявление, лечение заболеваний и травм»</v>
      </c>
      <c r="C32" s="945"/>
      <c r="D32" s="945"/>
      <c r="E32" s="945"/>
      <c r="F32" s="945"/>
      <c r="G32" s="945"/>
      <c r="H32" s="945"/>
      <c r="I32" s="945"/>
      <c r="J32" s="945"/>
      <c r="K32" s="945"/>
      <c r="L32" s="946"/>
      <c r="Q32" s="69"/>
    </row>
    <row r="33" spans="1:17" ht="54" customHeight="1">
      <c r="A33" s="104" t="s">
        <v>41</v>
      </c>
      <c r="B33" s="105" t="s">
        <v>310</v>
      </c>
      <c r="C33" s="106" t="s">
        <v>207</v>
      </c>
      <c r="D33" s="106" t="s">
        <v>302</v>
      </c>
      <c r="E33" s="106">
        <v>1</v>
      </c>
      <c r="F33" s="106">
        <v>2023</v>
      </c>
      <c r="G33" s="106">
        <v>1</v>
      </c>
      <c r="H33" s="106">
        <v>1</v>
      </c>
      <c r="I33" s="106">
        <v>1</v>
      </c>
      <c r="J33" s="106">
        <v>1</v>
      </c>
      <c r="K33" s="106">
        <v>1</v>
      </c>
      <c r="L33" s="106">
        <v>1</v>
      </c>
      <c r="M33" s="69"/>
      <c r="Q33" s="229" t="s">
        <v>53</v>
      </c>
    </row>
    <row r="34" spans="1:17" ht="22.5" customHeight="1">
      <c r="A34" s="269" t="s">
        <v>42</v>
      </c>
      <c r="B34" s="941" t="s">
        <v>575</v>
      </c>
      <c r="C34" s="941"/>
      <c r="D34" s="941"/>
      <c r="E34" s="941"/>
      <c r="F34" s="941"/>
      <c r="G34" s="941"/>
      <c r="H34" s="941"/>
      <c r="I34" s="941"/>
      <c r="J34" s="941"/>
      <c r="K34" s="941"/>
      <c r="L34" s="941"/>
      <c r="M34" s="228"/>
      <c r="Q34" s="69"/>
    </row>
    <row r="35" spans="1:17" ht="69" customHeight="1">
      <c r="A35" s="104" t="s">
        <v>63</v>
      </c>
      <c r="B35" s="186" t="s">
        <v>574</v>
      </c>
      <c r="C35" s="106" t="s">
        <v>45</v>
      </c>
      <c r="D35" s="106" t="s">
        <v>308</v>
      </c>
      <c r="E35" s="108">
        <v>255609</v>
      </c>
      <c r="F35" s="106">
        <v>2023</v>
      </c>
      <c r="G35" s="108">
        <v>318235</v>
      </c>
      <c r="H35" s="108">
        <v>318235</v>
      </c>
      <c r="I35" s="108">
        <v>318235</v>
      </c>
      <c r="J35" s="108">
        <v>318235</v>
      </c>
      <c r="K35" s="108">
        <v>318235</v>
      </c>
      <c r="L35" s="108">
        <v>318235</v>
      </c>
      <c r="M35" s="220"/>
      <c r="Q35" s="229" t="s">
        <v>54</v>
      </c>
    </row>
    <row r="36" spans="1:17" ht="32.25" customHeight="1">
      <c r="A36" s="269" t="s">
        <v>64</v>
      </c>
      <c r="B36" s="941" t="s">
        <v>355</v>
      </c>
      <c r="C36" s="941"/>
      <c r="D36" s="941"/>
      <c r="E36" s="941"/>
      <c r="F36" s="941"/>
      <c r="G36" s="941"/>
      <c r="H36" s="941"/>
      <c r="I36" s="941"/>
      <c r="J36" s="941"/>
      <c r="K36" s="941"/>
      <c r="L36" s="941"/>
      <c r="Q36" s="69"/>
    </row>
    <row r="37" spans="1:17" ht="51" customHeight="1">
      <c r="A37" s="104" t="s">
        <v>69</v>
      </c>
      <c r="B37" s="105" t="s">
        <v>984</v>
      </c>
      <c r="C37" s="106" t="s">
        <v>50</v>
      </c>
      <c r="D37" s="106" t="s">
        <v>256</v>
      </c>
      <c r="E37" s="106">
        <v>100</v>
      </c>
      <c r="F37" s="106">
        <v>2023</v>
      </c>
      <c r="G37" s="106">
        <v>100</v>
      </c>
      <c r="H37" s="106">
        <v>100</v>
      </c>
      <c r="I37" s="106">
        <v>100</v>
      </c>
      <c r="J37" s="106">
        <v>100</v>
      </c>
      <c r="K37" s="106">
        <v>100</v>
      </c>
      <c r="L37" s="106">
        <v>100</v>
      </c>
      <c r="Q37" s="229" t="s">
        <v>55</v>
      </c>
    </row>
    <row r="38" spans="1:17" ht="27.75" customHeight="1">
      <c r="A38" s="269" t="s">
        <v>70</v>
      </c>
      <c r="B38" s="813" t="s">
        <v>259</v>
      </c>
      <c r="C38" s="814"/>
      <c r="D38" s="814"/>
      <c r="E38" s="814"/>
      <c r="F38" s="814"/>
      <c r="G38" s="814"/>
      <c r="H38" s="814"/>
      <c r="I38" s="814"/>
      <c r="J38" s="814"/>
      <c r="K38" s="814"/>
      <c r="L38" s="815"/>
      <c r="Q38" s="69"/>
    </row>
    <row r="39" spans="1:17" ht="78" customHeight="1">
      <c r="A39" s="104" t="s">
        <v>74</v>
      </c>
      <c r="B39" s="105" t="s">
        <v>615</v>
      </c>
      <c r="C39" s="106" t="s">
        <v>207</v>
      </c>
      <c r="D39" s="106" t="s">
        <v>302</v>
      </c>
      <c r="E39" s="106">
        <v>0</v>
      </c>
      <c r="F39" s="106">
        <v>2023</v>
      </c>
      <c r="G39" s="106">
        <v>1</v>
      </c>
      <c r="H39" s="106">
        <v>1</v>
      </c>
      <c r="I39" s="106" t="s">
        <v>79</v>
      </c>
      <c r="J39" s="106" t="s">
        <v>79</v>
      </c>
      <c r="K39" s="106" t="s">
        <v>79</v>
      </c>
      <c r="L39" s="106" t="s">
        <v>79</v>
      </c>
      <c r="Q39" s="229" t="s">
        <v>307</v>
      </c>
    </row>
    <row r="40" spans="1:17" ht="37.5" customHeight="1">
      <c r="A40" s="269" t="s">
        <v>75</v>
      </c>
      <c r="B40" s="941" t="s">
        <v>576</v>
      </c>
      <c r="C40" s="941"/>
      <c r="D40" s="941"/>
      <c r="E40" s="941"/>
      <c r="F40" s="941"/>
      <c r="G40" s="941"/>
      <c r="H40" s="941"/>
      <c r="I40" s="941"/>
      <c r="J40" s="941"/>
      <c r="K40" s="941"/>
      <c r="L40" s="941"/>
      <c r="Q40" s="69"/>
    </row>
    <row r="41" spans="1:17" ht="72" customHeight="1">
      <c r="A41" s="446" t="s">
        <v>133</v>
      </c>
      <c r="B41" s="447" t="s">
        <v>1477</v>
      </c>
      <c r="C41" s="106" t="s">
        <v>207</v>
      </c>
      <c r="D41" s="106" t="s">
        <v>302</v>
      </c>
      <c r="E41" s="106">
        <v>0</v>
      </c>
      <c r="F41" s="106">
        <v>2023</v>
      </c>
      <c r="G41" s="106">
        <v>1</v>
      </c>
      <c r="H41" s="106" t="s">
        <v>79</v>
      </c>
      <c r="I41" s="106" t="s">
        <v>79</v>
      </c>
      <c r="J41" s="106" t="s">
        <v>79</v>
      </c>
      <c r="K41" s="106" t="s">
        <v>79</v>
      </c>
      <c r="L41" s="106" t="s">
        <v>79</v>
      </c>
      <c r="M41" s="688" t="s">
        <v>1476</v>
      </c>
      <c r="Q41" s="229" t="s">
        <v>309</v>
      </c>
    </row>
    <row r="42" spans="1:17" ht="46.5" customHeight="1">
      <c r="A42" s="697" t="s">
        <v>311</v>
      </c>
      <c r="B42" s="947" t="s">
        <v>1480</v>
      </c>
      <c r="C42" s="947"/>
      <c r="D42" s="947"/>
      <c r="E42" s="947"/>
      <c r="F42" s="947"/>
      <c r="G42" s="947"/>
      <c r="H42" s="947"/>
      <c r="I42" s="947"/>
      <c r="J42" s="947"/>
      <c r="K42" s="947"/>
      <c r="L42" s="947"/>
      <c r="M42" s="689" t="s">
        <v>1481</v>
      </c>
    </row>
    <row r="43" spans="1:17" ht="57.75" customHeight="1">
      <c r="A43" s="692" t="s">
        <v>363</v>
      </c>
      <c r="B43" s="693" t="s">
        <v>1478</v>
      </c>
      <c r="C43" s="695" t="s">
        <v>207</v>
      </c>
      <c r="D43" s="695" t="s">
        <v>302</v>
      </c>
      <c r="E43" s="694">
        <v>0</v>
      </c>
      <c r="F43" s="694">
        <v>2023</v>
      </c>
      <c r="G43" s="694">
        <v>1</v>
      </c>
      <c r="H43" s="694" t="s">
        <v>79</v>
      </c>
      <c r="I43" s="694" t="s">
        <v>79</v>
      </c>
      <c r="J43" s="694" t="s">
        <v>79</v>
      </c>
      <c r="K43" s="694" t="s">
        <v>79</v>
      </c>
      <c r="L43" s="694" t="s">
        <v>79</v>
      </c>
      <c r="M43" s="691" t="s">
        <v>1455</v>
      </c>
    </row>
    <row r="44" spans="1:17" ht="46.5" customHeight="1">
      <c r="A44" s="694" t="s">
        <v>70</v>
      </c>
      <c r="B44" s="931" t="s">
        <v>1479</v>
      </c>
      <c r="C44" s="932"/>
      <c r="D44" s="932"/>
      <c r="E44" s="932"/>
      <c r="F44" s="932"/>
      <c r="G44" s="932"/>
      <c r="H44" s="932"/>
      <c r="I44" s="932"/>
      <c r="J44" s="932"/>
      <c r="K44" s="932"/>
      <c r="L44" s="933"/>
      <c r="M44" s="691" t="s">
        <v>1482</v>
      </c>
    </row>
    <row r="45" spans="1:17" ht="69" customHeight="1">
      <c r="A45" s="104" t="s">
        <v>179</v>
      </c>
      <c r="B45" s="105" t="s">
        <v>301</v>
      </c>
      <c r="C45" s="106" t="s">
        <v>207</v>
      </c>
      <c r="D45" s="106" t="s">
        <v>273</v>
      </c>
      <c r="E45" s="108">
        <v>5521996</v>
      </c>
      <c r="F45" s="106">
        <v>2023</v>
      </c>
      <c r="G45" s="108">
        <v>5715000</v>
      </c>
      <c r="H45" s="108">
        <v>5715000</v>
      </c>
      <c r="I45" s="108">
        <v>5715000</v>
      </c>
      <c r="J45" s="108">
        <v>5715000</v>
      </c>
      <c r="K45" s="108">
        <v>5715000</v>
      </c>
      <c r="L45" s="108">
        <v>5715000</v>
      </c>
    </row>
    <row r="46" spans="1:17" ht="24.75" customHeight="1">
      <c r="A46" s="269" t="s">
        <v>365</v>
      </c>
      <c r="B46" s="813" t="s">
        <v>577</v>
      </c>
      <c r="C46" s="814"/>
      <c r="D46" s="814"/>
      <c r="E46" s="814"/>
      <c r="F46" s="814"/>
      <c r="G46" s="814"/>
      <c r="H46" s="814"/>
      <c r="I46" s="814"/>
      <c r="J46" s="814"/>
      <c r="K46" s="814"/>
      <c r="L46" s="815"/>
    </row>
    <row r="47" spans="1:17" ht="77.25" customHeight="1">
      <c r="A47" s="104" t="s">
        <v>371</v>
      </c>
      <c r="B47" s="105" t="s">
        <v>304</v>
      </c>
      <c r="C47" s="106" t="s">
        <v>207</v>
      </c>
      <c r="D47" s="106" t="s">
        <v>273</v>
      </c>
      <c r="E47" s="108">
        <v>175110</v>
      </c>
      <c r="F47" s="106">
        <v>2023</v>
      </c>
      <c r="G47" s="108">
        <v>268275</v>
      </c>
      <c r="H47" s="108">
        <v>268275</v>
      </c>
      <c r="I47" s="108">
        <v>268275</v>
      </c>
      <c r="J47" s="108">
        <v>268275</v>
      </c>
      <c r="K47" s="108">
        <v>268275</v>
      </c>
      <c r="L47" s="108">
        <v>268275</v>
      </c>
    </row>
    <row r="48" spans="1:17" ht="24.75" customHeight="1">
      <c r="A48" s="676" t="s">
        <v>372</v>
      </c>
      <c r="B48" s="813" t="s">
        <v>305</v>
      </c>
      <c r="C48" s="814"/>
      <c r="D48" s="814"/>
      <c r="E48" s="814"/>
      <c r="F48" s="814"/>
      <c r="G48" s="814">
        <v>12</v>
      </c>
      <c r="H48" s="814">
        <v>12</v>
      </c>
      <c r="I48" s="814">
        <v>12</v>
      </c>
      <c r="J48" s="814">
        <v>12</v>
      </c>
      <c r="K48" s="814">
        <v>12</v>
      </c>
      <c r="L48" s="815">
        <v>12</v>
      </c>
    </row>
    <row r="49" spans="1:35" ht="19.5" customHeight="1">
      <c r="A49" s="272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</row>
    <row r="50" spans="1:35">
      <c r="A50" s="736" t="s">
        <v>271</v>
      </c>
      <c r="B50" s="736"/>
      <c r="C50" s="736"/>
      <c r="D50" s="736"/>
      <c r="E50" s="736"/>
      <c r="F50" s="736"/>
      <c r="G50" s="736"/>
      <c r="H50" s="736"/>
      <c r="I50" s="736"/>
      <c r="J50" s="736"/>
      <c r="K50" s="736"/>
      <c r="L50" s="736"/>
    </row>
    <row r="51" spans="1:35" ht="53.25" customHeight="1">
      <c r="A51" s="821" t="s">
        <v>121</v>
      </c>
      <c r="B51" s="821"/>
      <c r="C51" s="821"/>
      <c r="D51" s="821"/>
      <c r="E51" s="821"/>
      <c r="F51" s="795" t="s">
        <v>87</v>
      </c>
      <c r="G51" s="795"/>
      <c r="H51" s="795"/>
      <c r="I51" s="795"/>
      <c r="J51" s="795"/>
      <c r="K51" s="795"/>
      <c r="L51" s="795"/>
    </row>
    <row r="52" spans="1:35" ht="26.25" customHeight="1">
      <c r="A52" s="821"/>
      <c r="B52" s="821"/>
      <c r="C52" s="821"/>
      <c r="D52" s="821"/>
      <c r="E52" s="821"/>
      <c r="F52" s="268">
        <v>2025</v>
      </c>
      <c r="G52" s="268">
        <v>2026</v>
      </c>
      <c r="H52" s="268">
        <v>2027</v>
      </c>
      <c r="I52" s="268">
        <v>2028</v>
      </c>
      <c r="J52" s="268">
        <v>2029</v>
      </c>
      <c r="K52" s="268">
        <v>2030</v>
      </c>
      <c r="L52" s="83" t="s">
        <v>24</v>
      </c>
    </row>
    <row r="53" spans="1:35" ht="15.75" customHeight="1">
      <c r="A53" s="822" t="s">
        <v>122</v>
      </c>
      <c r="B53" s="822"/>
      <c r="C53" s="822"/>
      <c r="D53" s="822"/>
      <c r="E53" s="822"/>
      <c r="F53" s="385">
        <f>F70+F80+F90+F100+F110+F130+F140+F120</f>
        <v>10669737.931</v>
      </c>
      <c r="G53" s="385">
        <f>G70+G80+G90+G100+G110+G130+G140</f>
        <v>11506178.26</v>
      </c>
      <c r="H53" s="385">
        <f>H70+H80+H90+H100+H110+H130+H140</f>
        <v>12347869.034</v>
      </c>
      <c r="I53" s="385">
        <f>I70+I80+I90+I100+I110+I130+I140</f>
        <v>12347869.034</v>
      </c>
      <c r="J53" s="385">
        <f>J70+J80+J90+J100+J110+J130+J140</f>
        <v>12347869.034</v>
      </c>
      <c r="K53" s="385">
        <f>K70+K80+K90+K100+K110+K130+K140</f>
        <v>12347869.034</v>
      </c>
      <c r="L53" s="385">
        <f>F53+G53+H53+I53+J53+K53</f>
        <v>71567392.327000007</v>
      </c>
      <c r="N53" s="224"/>
      <c r="O53" s="224"/>
      <c r="P53" s="224"/>
      <c r="Q53" s="224"/>
      <c r="R53" s="224"/>
      <c r="S53" s="224">
        <v>10669737.932</v>
      </c>
      <c r="T53" s="224">
        <v>11506178.261</v>
      </c>
      <c r="U53" s="224">
        <v>12347869.035</v>
      </c>
      <c r="V53" s="224">
        <v>12347869.035</v>
      </c>
      <c r="W53" s="224">
        <v>12347869.035</v>
      </c>
      <c r="X53" s="224">
        <v>12347869.035</v>
      </c>
      <c r="Y53" s="224">
        <v>71567392.332999989</v>
      </c>
      <c r="Z53" s="68">
        <f>S53-F53</f>
        <v>1.0000001639127731E-3</v>
      </c>
      <c r="AA53" s="68">
        <f t="shared" ref="AA53:AE59" si="2">T53-G53</f>
        <v>1.0000001639127731E-3</v>
      </c>
      <c r="AB53" s="68">
        <f t="shared" si="2"/>
        <v>1.0000001639127731E-3</v>
      </c>
      <c r="AC53" s="68">
        <f t="shared" si="2"/>
        <v>1.0000001639127731E-3</v>
      </c>
      <c r="AD53" s="68">
        <f t="shared" si="2"/>
        <v>1.0000001639127731E-3</v>
      </c>
      <c r="AE53" s="68">
        <f t="shared" si="2"/>
        <v>1.0000001639127731E-3</v>
      </c>
      <c r="AF53" s="68">
        <f>Y53-L53</f>
        <v>5.9999823570251465E-3</v>
      </c>
      <c r="AG53" s="68"/>
      <c r="AH53" s="68"/>
      <c r="AI53" s="68"/>
    </row>
    <row r="54" spans="1:35" ht="15.75" customHeight="1">
      <c r="A54" s="804" t="s">
        <v>89</v>
      </c>
      <c r="B54" s="804"/>
      <c r="C54" s="804"/>
      <c r="D54" s="804"/>
      <c r="E54" s="804"/>
      <c r="F54" s="230">
        <f>F71+F81+F91+F101+F111+F131+F141+F121</f>
        <v>414328.43099999998</v>
      </c>
      <c r="G54" s="230">
        <f t="shared" ref="G54:K54" si="3">G71+G81+G91+G101+G111+G131+G141+G121</f>
        <v>369950.16</v>
      </c>
      <c r="H54" s="230">
        <f t="shared" si="3"/>
        <v>366953.03399999999</v>
      </c>
      <c r="I54" s="230">
        <f t="shared" si="3"/>
        <v>366953.03399999999</v>
      </c>
      <c r="J54" s="230">
        <f t="shared" si="3"/>
        <v>366953.03399999999</v>
      </c>
      <c r="K54" s="230">
        <f t="shared" si="3"/>
        <v>366953.03399999999</v>
      </c>
      <c r="L54" s="230">
        <f>L71+L81+L91+L101+L111+L131+L141+L121</f>
        <v>2252090.727</v>
      </c>
      <c r="N54" s="224"/>
      <c r="O54" s="224"/>
      <c r="P54" s="224"/>
      <c r="Q54" s="224"/>
      <c r="R54" s="224"/>
      <c r="S54" s="224">
        <v>414328.43200000003</v>
      </c>
      <c r="T54" s="224">
        <v>369950.16100000002</v>
      </c>
      <c r="U54" s="224">
        <v>366953.03499999997</v>
      </c>
      <c r="V54" s="224">
        <v>366953.03499999997</v>
      </c>
      <c r="W54" s="224">
        <v>366953.03499999997</v>
      </c>
      <c r="X54" s="224">
        <v>366953.03499999997</v>
      </c>
      <c r="Y54" s="224">
        <v>2252090.733</v>
      </c>
      <c r="Z54" s="68">
        <f t="shared" ref="Z54:Z59" si="4">S54-F54</f>
        <v>1.0000000474974513E-3</v>
      </c>
      <c r="AA54" s="68">
        <f t="shared" si="2"/>
        <v>1.0000000474974513E-3</v>
      </c>
      <c r="AB54" s="68">
        <f t="shared" si="2"/>
        <v>9.9999998928979039E-4</v>
      </c>
      <c r="AC54" s="68">
        <f t="shared" si="2"/>
        <v>9.9999998928979039E-4</v>
      </c>
      <c r="AD54" s="68">
        <f t="shared" si="2"/>
        <v>9.9999998928979039E-4</v>
      </c>
      <c r="AE54" s="68">
        <f t="shared" si="2"/>
        <v>9.9999998928979039E-4</v>
      </c>
      <c r="AF54" s="68">
        <f t="shared" ref="AF54:AF59" si="5">Y54-L54</f>
        <v>6.0000000521540642E-3</v>
      </c>
    </row>
    <row r="55" spans="1:35" ht="15.75" customHeight="1">
      <c r="A55" s="810"/>
      <c r="B55" s="811" t="s">
        <v>90</v>
      </c>
      <c r="C55" s="811"/>
      <c r="D55" s="811"/>
      <c r="E55" s="811"/>
      <c r="F55" s="230">
        <f t="shared" ref="F55:L55" si="6">F72+F82+F92+F102+F112+F132+F142</f>
        <v>76.5</v>
      </c>
      <c r="G55" s="230">
        <f t="shared" si="6"/>
        <v>69.7</v>
      </c>
      <c r="H55" s="230">
        <f t="shared" si="6"/>
        <v>64.7</v>
      </c>
      <c r="I55" s="230">
        <f t="shared" si="6"/>
        <v>64.7</v>
      </c>
      <c r="J55" s="230">
        <f t="shared" si="6"/>
        <v>64.7</v>
      </c>
      <c r="K55" s="230">
        <f t="shared" si="6"/>
        <v>64.7</v>
      </c>
      <c r="L55" s="230">
        <f t="shared" si="6"/>
        <v>404.99999999999994</v>
      </c>
      <c r="N55" s="220"/>
      <c r="O55" s="220"/>
      <c r="P55" s="220"/>
      <c r="S55" s="224">
        <v>76.5</v>
      </c>
      <c r="T55" s="224">
        <v>69.7</v>
      </c>
      <c r="U55" s="224">
        <v>64.7</v>
      </c>
      <c r="V55" s="224">
        <v>64.7</v>
      </c>
      <c r="W55" s="224">
        <v>64.7</v>
      </c>
      <c r="X55" s="224">
        <v>64.7</v>
      </c>
      <c r="Y55" s="224">
        <v>404.99999999999994</v>
      </c>
      <c r="Z55" s="68">
        <f t="shared" si="4"/>
        <v>0</v>
      </c>
      <c r="AA55" s="68">
        <f t="shared" si="2"/>
        <v>0</v>
      </c>
      <c r="AB55" s="68">
        <f t="shared" si="2"/>
        <v>0</v>
      </c>
      <c r="AC55" s="68">
        <f t="shared" si="2"/>
        <v>0</v>
      </c>
      <c r="AD55" s="68">
        <f t="shared" si="2"/>
        <v>0</v>
      </c>
      <c r="AE55" s="68">
        <f t="shared" si="2"/>
        <v>0</v>
      </c>
      <c r="AF55" s="68">
        <f t="shared" si="5"/>
        <v>0</v>
      </c>
    </row>
    <row r="56" spans="1:35" ht="33" customHeight="1">
      <c r="A56" s="810"/>
      <c r="B56" s="806" t="s">
        <v>91</v>
      </c>
      <c r="C56" s="806"/>
      <c r="D56" s="806"/>
      <c r="E56" s="806"/>
      <c r="F56" s="386">
        <v>0</v>
      </c>
      <c r="G56" s="386">
        <v>0</v>
      </c>
      <c r="H56" s="386">
        <v>0</v>
      </c>
      <c r="I56" s="386">
        <v>0</v>
      </c>
      <c r="J56" s="386">
        <v>0</v>
      </c>
      <c r="K56" s="386">
        <v>0</v>
      </c>
      <c r="L56" s="386">
        <v>0</v>
      </c>
      <c r="S56" s="224">
        <v>0</v>
      </c>
      <c r="T56" s="224">
        <v>0</v>
      </c>
      <c r="U56" s="224">
        <v>0</v>
      </c>
      <c r="V56" s="224">
        <v>0</v>
      </c>
      <c r="W56" s="224">
        <v>0</v>
      </c>
      <c r="X56" s="224">
        <v>0</v>
      </c>
      <c r="Y56" s="224">
        <v>0</v>
      </c>
      <c r="Z56" s="68">
        <f t="shared" si="4"/>
        <v>0</v>
      </c>
      <c r="AA56" s="68">
        <f t="shared" si="2"/>
        <v>0</v>
      </c>
      <c r="AB56" s="68">
        <f t="shared" si="2"/>
        <v>0</v>
      </c>
      <c r="AC56" s="68">
        <f t="shared" si="2"/>
        <v>0</v>
      </c>
      <c r="AD56" s="68">
        <f t="shared" si="2"/>
        <v>0</v>
      </c>
      <c r="AE56" s="68">
        <f t="shared" si="2"/>
        <v>0</v>
      </c>
      <c r="AF56" s="68">
        <f t="shared" si="5"/>
        <v>0</v>
      </c>
    </row>
    <row r="57" spans="1:35">
      <c r="A57" s="810"/>
      <c r="B57" s="804" t="s">
        <v>40</v>
      </c>
      <c r="C57" s="804"/>
      <c r="D57" s="804"/>
      <c r="E57" s="804"/>
      <c r="F57" s="386">
        <v>0</v>
      </c>
      <c r="G57" s="386">
        <v>0</v>
      </c>
      <c r="H57" s="386">
        <v>0</v>
      </c>
      <c r="I57" s="386">
        <v>0</v>
      </c>
      <c r="J57" s="386">
        <v>0</v>
      </c>
      <c r="K57" s="386">
        <v>0</v>
      </c>
      <c r="L57" s="386">
        <v>0</v>
      </c>
      <c r="S57" s="224">
        <v>0</v>
      </c>
      <c r="T57" s="224">
        <v>0</v>
      </c>
      <c r="U57" s="224">
        <v>0</v>
      </c>
      <c r="V57" s="224">
        <v>0</v>
      </c>
      <c r="W57" s="224">
        <v>0</v>
      </c>
      <c r="X57" s="224">
        <v>0</v>
      </c>
      <c r="Y57" s="224">
        <v>0</v>
      </c>
      <c r="Z57" s="68">
        <f t="shared" si="4"/>
        <v>0</v>
      </c>
      <c r="AA57" s="68">
        <f t="shared" si="2"/>
        <v>0</v>
      </c>
      <c r="AB57" s="68">
        <f t="shared" si="2"/>
        <v>0</v>
      </c>
      <c r="AC57" s="68">
        <f t="shared" si="2"/>
        <v>0</v>
      </c>
      <c r="AD57" s="68">
        <f t="shared" si="2"/>
        <v>0</v>
      </c>
      <c r="AE57" s="68">
        <f t="shared" si="2"/>
        <v>0</v>
      </c>
      <c r="AF57" s="68">
        <f t="shared" si="5"/>
        <v>0</v>
      </c>
    </row>
    <row r="58" spans="1:35" ht="36.75" customHeight="1">
      <c r="A58" s="810"/>
      <c r="B58" s="804" t="s">
        <v>123</v>
      </c>
      <c r="C58" s="804"/>
      <c r="D58" s="804"/>
      <c r="E58" s="804"/>
      <c r="F58" s="386">
        <v>0</v>
      </c>
      <c r="G58" s="386">
        <v>0</v>
      </c>
      <c r="H58" s="386">
        <v>0</v>
      </c>
      <c r="I58" s="386">
        <v>0</v>
      </c>
      <c r="J58" s="386">
        <v>0</v>
      </c>
      <c r="K58" s="386">
        <v>0</v>
      </c>
      <c r="L58" s="386">
        <v>0</v>
      </c>
      <c r="S58" s="224">
        <v>0</v>
      </c>
      <c r="T58" s="224">
        <v>0</v>
      </c>
      <c r="U58" s="224">
        <v>0</v>
      </c>
      <c r="V58" s="224">
        <v>0</v>
      </c>
      <c r="W58" s="224">
        <v>0</v>
      </c>
      <c r="X58" s="224">
        <v>0</v>
      </c>
      <c r="Y58" s="224">
        <v>0</v>
      </c>
      <c r="Z58" s="68">
        <f t="shared" si="4"/>
        <v>0</v>
      </c>
      <c r="AA58" s="68">
        <f t="shared" si="2"/>
        <v>0</v>
      </c>
      <c r="AB58" s="68">
        <f t="shared" si="2"/>
        <v>0</v>
      </c>
      <c r="AC58" s="68">
        <f t="shared" si="2"/>
        <v>0</v>
      </c>
      <c r="AD58" s="68">
        <f t="shared" si="2"/>
        <v>0</v>
      </c>
      <c r="AE58" s="68">
        <f t="shared" si="2"/>
        <v>0</v>
      </c>
      <c r="AF58" s="68">
        <f t="shared" si="5"/>
        <v>0</v>
      </c>
    </row>
    <row r="59" spans="1:35" ht="36" customHeight="1">
      <c r="A59" s="804" t="s">
        <v>93</v>
      </c>
      <c r="B59" s="804"/>
      <c r="C59" s="804"/>
      <c r="D59" s="804"/>
      <c r="E59" s="804"/>
      <c r="F59" s="230">
        <f>F76+F86+F96+F106+F116+F136+F146</f>
        <v>10255409.5</v>
      </c>
      <c r="G59" s="230">
        <f t="shared" ref="G59:K59" si="7">G76+G86+G96+G106+G116+G136+G146</f>
        <v>11136228.1</v>
      </c>
      <c r="H59" s="230">
        <f t="shared" si="7"/>
        <v>11980916</v>
      </c>
      <c r="I59" s="230">
        <f t="shared" si="7"/>
        <v>11980916</v>
      </c>
      <c r="J59" s="230">
        <f t="shared" si="7"/>
        <v>11980916</v>
      </c>
      <c r="K59" s="230">
        <f t="shared" si="7"/>
        <v>11980916</v>
      </c>
      <c r="L59" s="230">
        <f>L76+L86+L96+L106+L116+L136+L146</f>
        <v>69315301.600000009</v>
      </c>
      <c r="P59" s="66"/>
      <c r="Q59" s="118"/>
      <c r="R59" s="118"/>
      <c r="S59" s="224">
        <v>10255409.5</v>
      </c>
      <c r="T59" s="224">
        <v>11136228.1</v>
      </c>
      <c r="U59" s="224">
        <v>11980916</v>
      </c>
      <c r="V59" s="224">
        <v>11980916</v>
      </c>
      <c r="W59" s="224">
        <v>11980916</v>
      </c>
      <c r="X59" s="224">
        <v>11980916</v>
      </c>
      <c r="Y59" s="224">
        <v>69315301.599999994</v>
      </c>
      <c r="Z59" s="68">
        <f t="shared" si="4"/>
        <v>0</v>
      </c>
      <c r="AA59" s="68">
        <f t="shared" si="2"/>
        <v>0</v>
      </c>
      <c r="AB59" s="68">
        <f t="shared" si="2"/>
        <v>0</v>
      </c>
      <c r="AC59" s="68">
        <f t="shared" si="2"/>
        <v>0</v>
      </c>
      <c r="AD59" s="68">
        <f t="shared" si="2"/>
        <v>0</v>
      </c>
      <c r="AE59" s="68">
        <f t="shared" si="2"/>
        <v>0</v>
      </c>
      <c r="AF59" s="68">
        <f t="shared" si="5"/>
        <v>0</v>
      </c>
    </row>
    <row r="60" spans="1:35" ht="15.75" customHeight="1">
      <c r="A60" s="804" t="s">
        <v>94</v>
      </c>
      <c r="B60" s="804"/>
      <c r="C60" s="804"/>
      <c r="D60" s="804"/>
      <c r="E60" s="804"/>
      <c r="F60" s="386">
        <v>0</v>
      </c>
      <c r="G60" s="386">
        <v>0</v>
      </c>
      <c r="H60" s="386">
        <v>0</v>
      </c>
      <c r="I60" s="386">
        <v>0</v>
      </c>
      <c r="J60" s="386">
        <v>0</v>
      </c>
      <c r="K60" s="386">
        <v>0</v>
      </c>
      <c r="L60" s="386">
        <v>0</v>
      </c>
      <c r="P60" s="66"/>
      <c r="Q60" s="118"/>
      <c r="R60" s="118"/>
      <c r="S60" s="224"/>
      <c r="T60" s="118"/>
    </row>
    <row r="61" spans="1:35" ht="22.5" customHeight="1">
      <c r="A61" s="804" t="s">
        <v>95</v>
      </c>
      <c r="B61" s="804"/>
      <c r="C61" s="804"/>
      <c r="D61" s="804"/>
      <c r="E61" s="804"/>
      <c r="F61" s="386">
        <v>0</v>
      </c>
      <c r="G61" s="386">
        <v>0</v>
      </c>
      <c r="H61" s="386">
        <v>0</v>
      </c>
      <c r="I61" s="386">
        <v>0</v>
      </c>
      <c r="J61" s="386">
        <v>0</v>
      </c>
      <c r="K61" s="386">
        <v>0</v>
      </c>
      <c r="L61" s="386">
        <v>0</v>
      </c>
    </row>
    <row r="62" spans="1:35">
      <c r="A62" s="807" t="s">
        <v>836</v>
      </c>
      <c r="B62" s="808"/>
      <c r="C62" s="808"/>
      <c r="D62" s="808"/>
      <c r="E62" s="809"/>
      <c r="F62" s="387">
        <f>F63</f>
        <v>414328.43099999998</v>
      </c>
      <c r="G62" s="387">
        <f t="shared" ref="G62:K62" si="8">G63</f>
        <v>369950.16</v>
      </c>
      <c r="H62" s="387">
        <f t="shared" si="8"/>
        <v>366953.03399999999</v>
      </c>
      <c r="I62" s="387">
        <f t="shared" si="8"/>
        <v>366953.03399999999</v>
      </c>
      <c r="J62" s="387">
        <f t="shared" si="8"/>
        <v>366953.03399999999</v>
      </c>
      <c r="K62" s="387">
        <f t="shared" si="8"/>
        <v>366953.03399999999</v>
      </c>
      <c r="L62" s="387">
        <f>SUM(F62:K62)</f>
        <v>2252090.727</v>
      </c>
    </row>
    <row r="63" spans="1:35">
      <c r="A63" s="804" t="s">
        <v>89</v>
      </c>
      <c r="B63" s="804"/>
      <c r="C63" s="804"/>
      <c r="D63" s="804"/>
      <c r="E63" s="804"/>
      <c r="F63" s="388">
        <f>F71+F81+F91+F101+F111+F131+F141+F121</f>
        <v>414328.43099999998</v>
      </c>
      <c r="G63" s="388">
        <f t="shared" ref="G63:K63" si="9">G71+G81+G91+G101+G111+G131+G141</f>
        <v>369950.16</v>
      </c>
      <c r="H63" s="388">
        <f t="shared" si="9"/>
        <v>366953.03399999999</v>
      </c>
      <c r="I63" s="388">
        <f t="shared" si="9"/>
        <v>366953.03399999999</v>
      </c>
      <c r="J63" s="388">
        <f t="shared" si="9"/>
        <v>366953.03399999999</v>
      </c>
      <c r="K63" s="388">
        <f t="shared" si="9"/>
        <v>366953.03399999999</v>
      </c>
      <c r="L63" s="388">
        <f>SUM(F63:K63)</f>
        <v>2252090.727</v>
      </c>
    </row>
    <row r="64" spans="1:35">
      <c r="A64" s="810"/>
      <c r="B64" s="811" t="s">
        <v>90</v>
      </c>
      <c r="C64" s="811"/>
      <c r="D64" s="811"/>
      <c r="E64" s="811"/>
      <c r="F64" s="388">
        <f t="shared" ref="F64:L69" si="10">F55</f>
        <v>76.5</v>
      </c>
      <c r="G64" s="388">
        <f t="shared" si="10"/>
        <v>69.7</v>
      </c>
      <c r="H64" s="388">
        <f t="shared" si="10"/>
        <v>64.7</v>
      </c>
      <c r="I64" s="388">
        <f t="shared" si="10"/>
        <v>64.7</v>
      </c>
      <c r="J64" s="388">
        <f t="shared" si="10"/>
        <v>64.7</v>
      </c>
      <c r="K64" s="388">
        <f t="shared" si="10"/>
        <v>64.7</v>
      </c>
      <c r="L64" s="388">
        <f t="shared" si="10"/>
        <v>404.99999999999994</v>
      </c>
    </row>
    <row r="65" spans="1:19">
      <c r="A65" s="810"/>
      <c r="B65" s="806" t="s">
        <v>91</v>
      </c>
      <c r="C65" s="806"/>
      <c r="D65" s="806"/>
      <c r="E65" s="806"/>
      <c r="F65" s="388">
        <f t="shared" si="10"/>
        <v>0</v>
      </c>
      <c r="G65" s="388">
        <f t="shared" si="10"/>
        <v>0</v>
      </c>
      <c r="H65" s="388">
        <f t="shared" si="10"/>
        <v>0</v>
      </c>
      <c r="I65" s="388">
        <f t="shared" si="10"/>
        <v>0</v>
      </c>
      <c r="J65" s="388">
        <f t="shared" si="10"/>
        <v>0</v>
      </c>
      <c r="K65" s="388">
        <f t="shared" si="10"/>
        <v>0</v>
      </c>
      <c r="L65" s="388">
        <f t="shared" si="10"/>
        <v>0</v>
      </c>
    </row>
    <row r="66" spans="1:19">
      <c r="A66" s="810"/>
      <c r="B66" s="804" t="s">
        <v>40</v>
      </c>
      <c r="C66" s="804"/>
      <c r="D66" s="804"/>
      <c r="E66" s="804"/>
      <c r="F66" s="388">
        <f t="shared" si="10"/>
        <v>0</v>
      </c>
      <c r="G66" s="388">
        <f t="shared" si="10"/>
        <v>0</v>
      </c>
      <c r="H66" s="388">
        <f t="shared" si="10"/>
        <v>0</v>
      </c>
      <c r="I66" s="388">
        <f t="shared" si="10"/>
        <v>0</v>
      </c>
      <c r="J66" s="388">
        <f t="shared" si="10"/>
        <v>0</v>
      </c>
      <c r="K66" s="388">
        <f t="shared" si="10"/>
        <v>0</v>
      </c>
      <c r="L66" s="388">
        <f t="shared" si="10"/>
        <v>0</v>
      </c>
    </row>
    <row r="67" spans="1:19">
      <c r="A67" s="810"/>
      <c r="B67" s="804" t="s">
        <v>123</v>
      </c>
      <c r="C67" s="804"/>
      <c r="D67" s="804"/>
      <c r="E67" s="804"/>
      <c r="F67" s="388">
        <f t="shared" si="10"/>
        <v>0</v>
      </c>
      <c r="G67" s="388">
        <f t="shared" si="10"/>
        <v>0</v>
      </c>
      <c r="H67" s="388">
        <f t="shared" si="10"/>
        <v>0</v>
      </c>
      <c r="I67" s="388">
        <f t="shared" si="10"/>
        <v>0</v>
      </c>
      <c r="J67" s="388">
        <f t="shared" si="10"/>
        <v>0</v>
      </c>
      <c r="K67" s="388">
        <f t="shared" si="10"/>
        <v>0</v>
      </c>
      <c r="L67" s="388">
        <f t="shared" si="10"/>
        <v>0</v>
      </c>
    </row>
    <row r="68" spans="1:19">
      <c r="A68" s="804" t="s">
        <v>93</v>
      </c>
      <c r="B68" s="804"/>
      <c r="C68" s="804"/>
      <c r="D68" s="804"/>
      <c r="E68" s="804"/>
      <c r="F68" s="389">
        <f>F136+F146</f>
        <v>10255409.5</v>
      </c>
      <c r="G68" s="389">
        <f t="shared" ref="G68:L68" si="11">G136+G146</f>
        <v>11136228.1</v>
      </c>
      <c r="H68" s="389">
        <f t="shared" si="11"/>
        <v>11980916</v>
      </c>
      <c r="I68" s="389">
        <f t="shared" si="11"/>
        <v>11980916</v>
      </c>
      <c r="J68" s="389">
        <f t="shared" si="11"/>
        <v>11980916</v>
      </c>
      <c r="K68" s="389">
        <f t="shared" si="11"/>
        <v>11980916</v>
      </c>
      <c r="L68" s="389">
        <f t="shared" si="11"/>
        <v>69315301.600000009</v>
      </c>
    </row>
    <row r="69" spans="1:19">
      <c r="A69" s="804" t="s">
        <v>94</v>
      </c>
      <c r="B69" s="804"/>
      <c r="C69" s="804"/>
      <c r="D69" s="804"/>
      <c r="E69" s="804"/>
      <c r="F69" s="388">
        <f t="shared" si="10"/>
        <v>0</v>
      </c>
      <c r="G69" s="388">
        <f t="shared" si="10"/>
        <v>0</v>
      </c>
      <c r="H69" s="388">
        <f t="shared" si="10"/>
        <v>0</v>
      </c>
      <c r="I69" s="388">
        <f t="shared" si="10"/>
        <v>0</v>
      </c>
      <c r="J69" s="388">
        <f t="shared" si="10"/>
        <v>0</v>
      </c>
      <c r="K69" s="388">
        <f t="shared" si="10"/>
        <v>0</v>
      </c>
      <c r="L69" s="388">
        <f t="shared" si="10"/>
        <v>0</v>
      </c>
    </row>
    <row r="70" spans="1:19" ht="32.25" customHeight="1">
      <c r="A70" s="862" t="s">
        <v>985</v>
      </c>
      <c r="B70" s="862"/>
      <c r="C70" s="862"/>
      <c r="D70" s="862"/>
      <c r="E70" s="862"/>
      <c r="F70" s="390">
        <f>F71</f>
        <v>2050.9450000000002</v>
      </c>
      <c r="G70" s="390">
        <f t="shared" ref="G70:K70" si="12">G71</f>
        <v>2050.9450000000002</v>
      </c>
      <c r="H70" s="390">
        <f t="shared" si="12"/>
        <v>2050.9450000000002</v>
      </c>
      <c r="I70" s="390">
        <f t="shared" si="12"/>
        <v>2050.9450000000002</v>
      </c>
      <c r="J70" s="390">
        <f t="shared" si="12"/>
        <v>2050.9450000000002</v>
      </c>
      <c r="K70" s="390">
        <f t="shared" si="12"/>
        <v>2050.9450000000002</v>
      </c>
      <c r="L70" s="391">
        <f>F70+G70+H70+I70+J70+K70</f>
        <v>12305.67</v>
      </c>
      <c r="M70" s="224"/>
      <c r="N70" s="224"/>
      <c r="O70" s="224"/>
      <c r="P70" s="222"/>
    </row>
    <row r="71" spans="1:19">
      <c r="A71" s="804" t="s">
        <v>89</v>
      </c>
      <c r="B71" s="804"/>
      <c r="C71" s="804"/>
      <c r="D71" s="804"/>
      <c r="E71" s="804"/>
      <c r="F71" s="230">
        <v>2050.9450000000002</v>
      </c>
      <c r="G71" s="230">
        <v>2050.9450000000002</v>
      </c>
      <c r="H71" s="230">
        <v>2050.9450000000002</v>
      </c>
      <c r="I71" s="230">
        <v>2050.9450000000002</v>
      </c>
      <c r="J71" s="230">
        <v>2050.9450000000002</v>
      </c>
      <c r="K71" s="230">
        <v>2050.9450000000002</v>
      </c>
      <c r="L71" s="392">
        <f>F71+G71+H71+I71+J71+K71</f>
        <v>12305.67</v>
      </c>
    </row>
    <row r="72" spans="1:19">
      <c r="A72" s="810"/>
      <c r="B72" s="811" t="s">
        <v>90</v>
      </c>
      <c r="C72" s="811"/>
      <c r="D72" s="811"/>
      <c r="E72" s="811"/>
      <c r="F72" s="386">
        <v>0</v>
      </c>
      <c r="G72" s="386">
        <v>0</v>
      </c>
      <c r="H72" s="386">
        <v>0</v>
      </c>
      <c r="I72" s="386">
        <v>0</v>
      </c>
      <c r="J72" s="386">
        <v>0</v>
      </c>
      <c r="K72" s="386">
        <v>0</v>
      </c>
      <c r="L72" s="386">
        <v>0</v>
      </c>
    </row>
    <row r="73" spans="1:19">
      <c r="A73" s="810"/>
      <c r="B73" s="806" t="s">
        <v>91</v>
      </c>
      <c r="C73" s="806"/>
      <c r="D73" s="806"/>
      <c r="E73" s="806"/>
      <c r="F73" s="386">
        <v>0</v>
      </c>
      <c r="G73" s="386">
        <v>0</v>
      </c>
      <c r="H73" s="386">
        <v>0</v>
      </c>
      <c r="I73" s="386">
        <v>0</v>
      </c>
      <c r="J73" s="386">
        <v>0</v>
      </c>
      <c r="K73" s="386">
        <v>0</v>
      </c>
      <c r="L73" s="386">
        <v>0</v>
      </c>
    </row>
    <row r="74" spans="1:19">
      <c r="A74" s="810"/>
      <c r="B74" s="804" t="s">
        <v>40</v>
      </c>
      <c r="C74" s="804"/>
      <c r="D74" s="804"/>
      <c r="E74" s="804"/>
      <c r="F74" s="386">
        <v>0</v>
      </c>
      <c r="G74" s="386">
        <v>0</v>
      </c>
      <c r="H74" s="386">
        <v>0</v>
      </c>
      <c r="I74" s="386">
        <v>0</v>
      </c>
      <c r="J74" s="386">
        <v>0</v>
      </c>
      <c r="K74" s="386">
        <v>0</v>
      </c>
      <c r="L74" s="386">
        <v>0</v>
      </c>
    </row>
    <row r="75" spans="1:19">
      <c r="A75" s="810"/>
      <c r="B75" s="804" t="s">
        <v>123</v>
      </c>
      <c r="C75" s="804"/>
      <c r="D75" s="804"/>
      <c r="E75" s="804"/>
      <c r="F75" s="386">
        <v>0</v>
      </c>
      <c r="G75" s="386">
        <v>0</v>
      </c>
      <c r="H75" s="386">
        <v>0</v>
      </c>
      <c r="I75" s="386">
        <v>0</v>
      </c>
      <c r="J75" s="386">
        <v>0</v>
      </c>
      <c r="K75" s="386">
        <v>0</v>
      </c>
      <c r="L75" s="386">
        <v>0</v>
      </c>
    </row>
    <row r="76" spans="1:19">
      <c r="A76" s="804" t="s">
        <v>93</v>
      </c>
      <c r="B76" s="804"/>
      <c r="C76" s="804"/>
      <c r="D76" s="804"/>
      <c r="E76" s="804"/>
      <c r="F76" s="386">
        <v>0</v>
      </c>
      <c r="G76" s="386">
        <v>0</v>
      </c>
      <c r="H76" s="386">
        <v>0</v>
      </c>
      <c r="I76" s="386">
        <v>0</v>
      </c>
      <c r="J76" s="386">
        <v>0</v>
      </c>
      <c r="K76" s="386">
        <v>0</v>
      </c>
      <c r="L76" s="386">
        <v>0</v>
      </c>
    </row>
    <row r="77" spans="1:19">
      <c r="A77" s="804" t="s">
        <v>94</v>
      </c>
      <c r="B77" s="804"/>
      <c r="C77" s="804"/>
      <c r="D77" s="804"/>
      <c r="E77" s="804"/>
      <c r="F77" s="386">
        <v>0</v>
      </c>
      <c r="G77" s="386">
        <v>0</v>
      </c>
      <c r="H77" s="386">
        <v>0</v>
      </c>
      <c r="I77" s="386">
        <v>0</v>
      </c>
      <c r="J77" s="386">
        <v>0</v>
      </c>
      <c r="K77" s="386">
        <v>0</v>
      </c>
      <c r="L77" s="386">
        <v>0</v>
      </c>
    </row>
    <row r="78" spans="1:19">
      <c r="A78" s="804" t="s">
        <v>95</v>
      </c>
      <c r="B78" s="804"/>
      <c r="C78" s="804"/>
      <c r="D78" s="804"/>
      <c r="E78" s="804"/>
      <c r="F78" s="386">
        <v>0</v>
      </c>
      <c r="G78" s="386">
        <v>0</v>
      </c>
      <c r="H78" s="386">
        <v>0</v>
      </c>
      <c r="I78" s="386">
        <v>0</v>
      </c>
      <c r="J78" s="386">
        <v>0</v>
      </c>
      <c r="K78" s="386">
        <v>0</v>
      </c>
      <c r="L78" s="386">
        <v>0</v>
      </c>
    </row>
    <row r="79" spans="1:19">
      <c r="A79" s="821" t="s">
        <v>97</v>
      </c>
      <c r="B79" s="821"/>
      <c r="C79" s="821"/>
      <c r="D79" s="821"/>
      <c r="E79" s="821"/>
      <c r="F79" s="386">
        <v>0</v>
      </c>
      <c r="G79" s="386">
        <v>0</v>
      </c>
      <c r="H79" s="386">
        <v>0</v>
      </c>
      <c r="I79" s="386">
        <v>0</v>
      </c>
      <c r="J79" s="386">
        <v>0</v>
      </c>
      <c r="K79" s="386">
        <v>0</v>
      </c>
      <c r="L79" s="386">
        <v>0</v>
      </c>
      <c r="S79" s="1">
        <v>0</v>
      </c>
    </row>
    <row r="80" spans="1:19" ht="46.5" customHeight="1">
      <c r="A80" s="862" t="s">
        <v>986</v>
      </c>
      <c r="B80" s="862"/>
      <c r="C80" s="862"/>
      <c r="D80" s="862"/>
      <c r="E80" s="862"/>
      <c r="F80" s="390">
        <f>F81</f>
        <v>49088.936999999998</v>
      </c>
      <c r="G80" s="390">
        <f t="shared" ref="G80:K80" si="13">G81</f>
        <v>26619.735000000001</v>
      </c>
      <c r="H80" s="390">
        <f t="shared" si="13"/>
        <v>26622.609</v>
      </c>
      <c r="I80" s="390">
        <f t="shared" si="13"/>
        <v>26622.609</v>
      </c>
      <c r="J80" s="390">
        <f t="shared" si="13"/>
        <v>26622.609</v>
      </c>
      <c r="K80" s="390">
        <f t="shared" si="13"/>
        <v>26622.609</v>
      </c>
      <c r="L80" s="391">
        <f>F80+G80+H80+I80+J80+K80</f>
        <v>182199.10799999998</v>
      </c>
      <c r="M80" s="224"/>
      <c r="N80" s="224"/>
      <c r="O80" s="224"/>
      <c r="P80" s="223"/>
      <c r="S80" s="1">
        <v>0</v>
      </c>
    </row>
    <row r="81" spans="1:19">
      <c r="A81" s="804" t="s">
        <v>89</v>
      </c>
      <c r="B81" s="804"/>
      <c r="C81" s="804"/>
      <c r="D81" s="804"/>
      <c r="E81" s="804"/>
      <c r="F81" s="701">
        <f>33001.697+16087.24</f>
        <v>49088.936999999998</v>
      </c>
      <c r="G81" s="230">
        <v>26619.735000000001</v>
      </c>
      <c r="H81" s="230">
        <v>26622.609</v>
      </c>
      <c r="I81" s="230">
        <v>26622.609</v>
      </c>
      <c r="J81" s="230">
        <v>26622.609</v>
      </c>
      <c r="K81" s="230">
        <v>26622.609</v>
      </c>
      <c r="L81" s="392">
        <f>F81+G81+H81+I81+J81+K81</f>
        <v>182199.10799999998</v>
      </c>
      <c r="M81" s="702">
        <v>33001.697</v>
      </c>
      <c r="N81" s="224">
        <f>F81-M81</f>
        <v>16087.239999999998</v>
      </c>
      <c r="O81" s="224"/>
    </row>
    <row r="82" spans="1:19">
      <c r="A82" s="810"/>
      <c r="B82" s="811" t="s">
        <v>90</v>
      </c>
      <c r="C82" s="811"/>
      <c r="D82" s="811"/>
      <c r="E82" s="811"/>
      <c r="F82" s="230">
        <v>76.5</v>
      </c>
      <c r="G82" s="230">
        <v>69.7</v>
      </c>
      <c r="H82" s="230">
        <v>64.7</v>
      </c>
      <c r="I82" s="230">
        <v>64.7</v>
      </c>
      <c r="J82" s="230">
        <v>64.7</v>
      </c>
      <c r="K82" s="230">
        <v>64.7</v>
      </c>
      <c r="L82" s="392">
        <f>SUM(F82:K82)</f>
        <v>404.99999999999994</v>
      </c>
      <c r="N82" s="188"/>
      <c r="O82" s="188"/>
      <c r="P82" s="188"/>
    </row>
    <row r="83" spans="1:19">
      <c r="A83" s="810"/>
      <c r="B83" s="806" t="s">
        <v>91</v>
      </c>
      <c r="C83" s="806"/>
      <c r="D83" s="806"/>
      <c r="E83" s="806"/>
      <c r="F83" s="386">
        <v>0</v>
      </c>
      <c r="G83" s="386">
        <v>0</v>
      </c>
      <c r="H83" s="386">
        <v>0</v>
      </c>
      <c r="I83" s="386">
        <v>0</v>
      </c>
      <c r="J83" s="386">
        <v>0</v>
      </c>
      <c r="K83" s="386">
        <v>0</v>
      </c>
      <c r="L83" s="386">
        <v>0</v>
      </c>
      <c r="M83" s="224"/>
      <c r="N83" s="224"/>
      <c r="O83" s="224"/>
    </row>
    <row r="84" spans="1:19">
      <c r="A84" s="810"/>
      <c r="B84" s="804" t="s">
        <v>40</v>
      </c>
      <c r="C84" s="804"/>
      <c r="D84" s="804"/>
      <c r="E84" s="804"/>
      <c r="F84" s="386">
        <v>0</v>
      </c>
      <c r="G84" s="386">
        <v>0</v>
      </c>
      <c r="H84" s="386">
        <v>0</v>
      </c>
      <c r="I84" s="386">
        <v>0</v>
      </c>
      <c r="J84" s="386">
        <v>0</v>
      </c>
      <c r="K84" s="386">
        <v>0</v>
      </c>
      <c r="L84" s="386">
        <v>0</v>
      </c>
    </row>
    <row r="85" spans="1:19">
      <c r="A85" s="810"/>
      <c r="B85" s="804" t="s">
        <v>123</v>
      </c>
      <c r="C85" s="804"/>
      <c r="D85" s="804"/>
      <c r="E85" s="804"/>
      <c r="F85" s="386">
        <v>0</v>
      </c>
      <c r="G85" s="386">
        <v>0</v>
      </c>
      <c r="H85" s="386">
        <v>0</v>
      </c>
      <c r="I85" s="386">
        <v>0</v>
      </c>
      <c r="J85" s="386">
        <v>0</v>
      </c>
      <c r="K85" s="386">
        <v>0</v>
      </c>
      <c r="L85" s="386">
        <v>0</v>
      </c>
    </row>
    <row r="86" spans="1:19">
      <c r="A86" s="804" t="s">
        <v>93</v>
      </c>
      <c r="B86" s="804"/>
      <c r="C86" s="804"/>
      <c r="D86" s="804"/>
      <c r="E86" s="804"/>
      <c r="F86" s="386">
        <v>0</v>
      </c>
      <c r="G86" s="386">
        <v>0</v>
      </c>
      <c r="H86" s="386">
        <v>0</v>
      </c>
      <c r="I86" s="386">
        <v>0</v>
      </c>
      <c r="J86" s="386">
        <v>0</v>
      </c>
      <c r="K86" s="386">
        <v>0</v>
      </c>
      <c r="L86" s="386">
        <v>0</v>
      </c>
    </row>
    <row r="87" spans="1:19">
      <c r="A87" s="804" t="s">
        <v>94</v>
      </c>
      <c r="B87" s="804"/>
      <c r="C87" s="804"/>
      <c r="D87" s="804"/>
      <c r="E87" s="804"/>
      <c r="F87" s="386">
        <v>0</v>
      </c>
      <c r="G87" s="386">
        <v>0</v>
      </c>
      <c r="H87" s="386">
        <v>0</v>
      </c>
      <c r="I87" s="386">
        <v>0</v>
      </c>
      <c r="J87" s="386">
        <v>0</v>
      </c>
      <c r="K87" s="386">
        <v>0</v>
      </c>
      <c r="L87" s="386">
        <v>0</v>
      </c>
    </row>
    <row r="88" spans="1:19">
      <c r="A88" s="804" t="s">
        <v>95</v>
      </c>
      <c r="B88" s="804"/>
      <c r="C88" s="804"/>
      <c r="D88" s="804"/>
      <c r="E88" s="804"/>
      <c r="F88" s="386">
        <v>0</v>
      </c>
      <c r="G88" s="386">
        <v>0</v>
      </c>
      <c r="H88" s="386">
        <v>0</v>
      </c>
      <c r="I88" s="386">
        <v>0</v>
      </c>
      <c r="J88" s="386">
        <v>0</v>
      </c>
      <c r="K88" s="386">
        <v>0</v>
      </c>
      <c r="L88" s="386">
        <v>0</v>
      </c>
    </row>
    <row r="89" spans="1:19">
      <c r="A89" s="821" t="s">
        <v>97</v>
      </c>
      <c r="B89" s="821"/>
      <c r="C89" s="821"/>
      <c r="D89" s="821"/>
      <c r="E89" s="821"/>
      <c r="F89" s="386">
        <v>0</v>
      </c>
      <c r="G89" s="386">
        <v>0</v>
      </c>
      <c r="H89" s="386">
        <v>0</v>
      </c>
      <c r="I89" s="386">
        <v>0</v>
      </c>
      <c r="J89" s="386">
        <v>0</v>
      </c>
      <c r="K89" s="386">
        <v>0</v>
      </c>
      <c r="L89" s="386">
        <v>0</v>
      </c>
      <c r="S89" s="1">
        <v>1476521.2</v>
      </c>
    </row>
    <row r="90" spans="1:19" ht="38.25" customHeight="1">
      <c r="A90" s="812" t="s">
        <v>987</v>
      </c>
      <c r="B90" s="812"/>
      <c r="C90" s="812"/>
      <c r="D90" s="812"/>
      <c r="E90" s="812"/>
      <c r="F90" s="385">
        <f>F91+F96+F97+F98</f>
        <v>338279.48</v>
      </c>
      <c r="G90" s="385">
        <f t="shared" ref="G90:K90" si="14">G91+G96+G97+G98</f>
        <v>338279.48</v>
      </c>
      <c r="H90" s="385">
        <f t="shared" si="14"/>
        <v>338279.48</v>
      </c>
      <c r="I90" s="385">
        <f t="shared" si="14"/>
        <v>338279.48</v>
      </c>
      <c r="J90" s="385">
        <f t="shared" si="14"/>
        <v>338279.48</v>
      </c>
      <c r="K90" s="385">
        <f t="shared" si="14"/>
        <v>338279.48</v>
      </c>
      <c r="L90" s="391">
        <f>F90+G90+H90+I90+J90+K90</f>
        <v>2029676.88</v>
      </c>
      <c r="M90" s="224"/>
      <c r="N90" s="224"/>
      <c r="O90" s="224"/>
      <c r="P90" s="222"/>
      <c r="S90" s="1">
        <v>1563332.3</v>
      </c>
    </row>
    <row r="91" spans="1:19">
      <c r="A91" s="804" t="s">
        <v>89</v>
      </c>
      <c r="B91" s="804"/>
      <c r="C91" s="804"/>
      <c r="D91" s="804"/>
      <c r="E91" s="804"/>
      <c r="F91" s="230">
        <v>338279.48</v>
      </c>
      <c r="G91" s="230">
        <v>338279.48</v>
      </c>
      <c r="H91" s="230">
        <v>338279.48</v>
      </c>
      <c r="I91" s="230">
        <v>338279.48</v>
      </c>
      <c r="J91" s="230">
        <v>338279.48</v>
      </c>
      <c r="K91" s="230">
        <v>338279.48</v>
      </c>
      <c r="L91" s="393">
        <f>F91+G91+H91+I91+J91+K91</f>
        <v>2029676.88</v>
      </c>
    </row>
    <row r="92" spans="1:19">
      <c r="A92" s="810"/>
      <c r="B92" s="811" t="s">
        <v>90</v>
      </c>
      <c r="C92" s="811"/>
      <c r="D92" s="811"/>
      <c r="E92" s="811"/>
      <c r="F92" s="386">
        <v>0</v>
      </c>
      <c r="G92" s="386">
        <v>0</v>
      </c>
      <c r="H92" s="386">
        <v>0</v>
      </c>
      <c r="I92" s="386">
        <v>0</v>
      </c>
      <c r="J92" s="386">
        <v>0</v>
      </c>
      <c r="K92" s="386">
        <v>0</v>
      </c>
      <c r="L92" s="386">
        <v>0</v>
      </c>
    </row>
    <row r="93" spans="1:19">
      <c r="A93" s="810"/>
      <c r="B93" s="806" t="s">
        <v>91</v>
      </c>
      <c r="C93" s="806"/>
      <c r="D93" s="806"/>
      <c r="E93" s="806"/>
      <c r="F93" s="386">
        <v>0</v>
      </c>
      <c r="G93" s="386">
        <v>0</v>
      </c>
      <c r="H93" s="386">
        <v>0</v>
      </c>
      <c r="I93" s="386">
        <v>0</v>
      </c>
      <c r="J93" s="386">
        <v>0</v>
      </c>
      <c r="K93" s="386">
        <v>0</v>
      </c>
      <c r="L93" s="386">
        <v>0</v>
      </c>
    </row>
    <row r="94" spans="1:19">
      <c r="A94" s="810"/>
      <c r="B94" s="940" t="s">
        <v>40</v>
      </c>
      <c r="C94" s="940"/>
      <c r="D94" s="940"/>
      <c r="E94" s="940"/>
      <c r="F94" s="386">
        <v>0</v>
      </c>
      <c r="G94" s="386">
        <v>0</v>
      </c>
      <c r="H94" s="386">
        <v>0</v>
      </c>
      <c r="I94" s="386">
        <v>0</v>
      </c>
      <c r="J94" s="386">
        <v>0</v>
      </c>
      <c r="K94" s="386">
        <v>0</v>
      </c>
      <c r="L94" s="386">
        <v>0</v>
      </c>
    </row>
    <row r="95" spans="1:19">
      <c r="A95" s="810"/>
      <c r="B95" s="804" t="s">
        <v>123</v>
      </c>
      <c r="C95" s="804"/>
      <c r="D95" s="804"/>
      <c r="E95" s="804"/>
      <c r="F95" s="386">
        <v>0</v>
      </c>
      <c r="G95" s="386">
        <v>0</v>
      </c>
      <c r="H95" s="386">
        <v>0</v>
      </c>
      <c r="I95" s="386">
        <v>0</v>
      </c>
      <c r="J95" s="386">
        <v>0</v>
      </c>
      <c r="K95" s="386">
        <v>0</v>
      </c>
      <c r="L95" s="386">
        <v>0</v>
      </c>
    </row>
    <row r="96" spans="1:19">
      <c r="A96" s="948" t="s">
        <v>93</v>
      </c>
      <c r="B96" s="948"/>
      <c r="C96" s="948"/>
      <c r="D96" s="948"/>
      <c r="E96" s="948"/>
      <c r="F96" s="386">
        <v>0</v>
      </c>
      <c r="G96" s="386">
        <v>0</v>
      </c>
      <c r="H96" s="386">
        <v>0</v>
      </c>
      <c r="I96" s="386">
        <v>0</v>
      </c>
      <c r="J96" s="386">
        <v>0</v>
      </c>
      <c r="K96" s="386">
        <v>0</v>
      </c>
      <c r="L96" s="386">
        <v>0</v>
      </c>
    </row>
    <row r="97" spans="1:19">
      <c r="A97" s="804" t="s">
        <v>94</v>
      </c>
      <c r="B97" s="804"/>
      <c r="C97" s="804"/>
      <c r="D97" s="804"/>
      <c r="E97" s="804"/>
      <c r="F97" s="386">
        <v>0</v>
      </c>
      <c r="G97" s="386">
        <v>0</v>
      </c>
      <c r="H97" s="386">
        <v>0</v>
      </c>
      <c r="I97" s="386">
        <v>0</v>
      </c>
      <c r="J97" s="386">
        <v>0</v>
      </c>
      <c r="K97" s="386">
        <v>0</v>
      </c>
      <c r="L97" s="386">
        <v>0</v>
      </c>
    </row>
    <row r="98" spans="1:19">
      <c r="A98" s="804" t="s">
        <v>95</v>
      </c>
      <c r="B98" s="804"/>
      <c r="C98" s="804"/>
      <c r="D98" s="804"/>
      <c r="E98" s="804"/>
      <c r="F98" s="386">
        <v>0</v>
      </c>
      <c r="G98" s="386">
        <v>0</v>
      </c>
      <c r="H98" s="386">
        <v>0</v>
      </c>
      <c r="I98" s="386">
        <v>0</v>
      </c>
      <c r="J98" s="386">
        <v>0</v>
      </c>
      <c r="K98" s="386">
        <v>0</v>
      </c>
      <c r="L98" s="386">
        <v>0</v>
      </c>
      <c r="S98" s="1">
        <v>0</v>
      </c>
    </row>
    <row r="99" spans="1:19">
      <c r="A99" s="821" t="s">
        <v>97</v>
      </c>
      <c r="B99" s="821"/>
      <c r="C99" s="821"/>
      <c r="D99" s="821"/>
      <c r="E99" s="821"/>
      <c r="F99" s="386">
        <v>0</v>
      </c>
      <c r="G99" s="386">
        <v>0</v>
      </c>
      <c r="H99" s="386">
        <v>0</v>
      </c>
      <c r="I99" s="386">
        <v>0</v>
      </c>
      <c r="J99" s="386">
        <v>0</v>
      </c>
      <c r="K99" s="386">
        <v>0</v>
      </c>
      <c r="L99" s="386">
        <v>0</v>
      </c>
    </row>
    <row r="100" spans="1:19" ht="48" customHeight="1">
      <c r="A100" s="862" t="s">
        <v>988</v>
      </c>
      <c r="B100" s="862"/>
      <c r="C100" s="862"/>
      <c r="D100" s="862"/>
      <c r="E100" s="862"/>
      <c r="F100" s="390">
        <f>F101</f>
        <v>3000</v>
      </c>
      <c r="G100" s="390">
        <f t="shared" ref="G100:K100" si="15">G101</f>
        <v>3000</v>
      </c>
      <c r="H100" s="390">
        <f t="shared" si="15"/>
        <v>0</v>
      </c>
      <c r="I100" s="390">
        <f t="shared" si="15"/>
        <v>0</v>
      </c>
      <c r="J100" s="390">
        <f t="shared" si="15"/>
        <v>0</v>
      </c>
      <c r="K100" s="390">
        <f t="shared" si="15"/>
        <v>0</v>
      </c>
      <c r="L100" s="391">
        <f>F100+G100+H100+I100+J100+K100</f>
        <v>6000</v>
      </c>
      <c r="M100" s="224"/>
      <c r="N100" s="224"/>
      <c r="O100" s="224"/>
      <c r="P100" s="222"/>
    </row>
    <row r="101" spans="1:19">
      <c r="A101" s="804" t="s">
        <v>89</v>
      </c>
      <c r="B101" s="804"/>
      <c r="C101" s="804"/>
      <c r="D101" s="804"/>
      <c r="E101" s="804"/>
      <c r="F101" s="230">
        <v>3000</v>
      </c>
      <c r="G101" s="230">
        <v>3000</v>
      </c>
      <c r="H101" s="230">
        <v>0</v>
      </c>
      <c r="I101" s="230">
        <v>0</v>
      </c>
      <c r="J101" s="230">
        <v>0</v>
      </c>
      <c r="K101" s="230">
        <v>0</v>
      </c>
      <c r="L101" s="230">
        <f>SUM(F101:K101)</f>
        <v>6000</v>
      </c>
    </row>
    <row r="102" spans="1:19">
      <c r="A102" s="810"/>
      <c r="B102" s="811" t="s">
        <v>90</v>
      </c>
      <c r="C102" s="811"/>
      <c r="D102" s="811"/>
      <c r="E102" s="811"/>
      <c r="F102" s="386">
        <v>0</v>
      </c>
      <c r="G102" s="386">
        <v>0</v>
      </c>
      <c r="H102" s="386">
        <v>0</v>
      </c>
      <c r="I102" s="386">
        <v>0</v>
      </c>
      <c r="J102" s="386">
        <v>0</v>
      </c>
      <c r="K102" s="386">
        <v>0</v>
      </c>
      <c r="L102" s="386">
        <v>0</v>
      </c>
    </row>
    <row r="103" spans="1:19">
      <c r="A103" s="810"/>
      <c r="B103" s="806" t="s">
        <v>91</v>
      </c>
      <c r="C103" s="806"/>
      <c r="D103" s="806"/>
      <c r="E103" s="806"/>
      <c r="F103" s="386">
        <v>0</v>
      </c>
      <c r="G103" s="386">
        <v>0</v>
      </c>
      <c r="H103" s="386">
        <v>0</v>
      </c>
      <c r="I103" s="386">
        <v>0</v>
      </c>
      <c r="J103" s="386">
        <v>0</v>
      </c>
      <c r="K103" s="386">
        <v>0</v>
      </c>
      <c r="L103" s="386">
        <v>0</v>
      </c>
    </row>
    <row r="104" spans="1:19">
      <c r="A104" s="810"/>
      <c r="B104" s="804" t="s">
        <v>40</v>
      </c>
      <c r="C104" s="804"/>
      <c r="D104" s="804"/>
      <c r="E104" s="804"/>
      <c r="F104" s="386">
        <v>0</v>
      </c>
      <c r="G104" s="386">
        <v>0</v>
      </c>
      <c r="H104" s="386">
        <v>0</v>
      </c>
      <c r="I104" s="386">
        <v>0</v>
      </c>
      <c r="J104" s="386">
        <v>0</v>
      </c>
      <c r="K104" s="386">
        <v>0</v>
      </c>
      <c r="L104" s="386">
        <v>0</v>
      </c>
    </row>
    <row r="105" spans="1:19">
      <c r="A105" s="810"/>
      <c r="B105" s="804" t="s">
        <v>123</v>
      </c>
      <c r="C105" s="804"/>
      <c r="D105" s="804"/>
      <c r="E105" s="804"/>
      <c r="F105" s="386">
        <v>0</v>
      </c>
      <c r="G105" s="386">
        <v>0</v>
      </c>
      <c r="H105" s="386">
        <v>0</v>
      </c>
      <c r="I105" s="386">
        <v>0</v>
      </c>
      <c r="J105" s="386">
        <v>0</v>
      </c>
      <c r="K105" s="386">
        <v>0</v>
      </c>
      <c r="L105" s="386">
        <v>0</v>
      </c>
    </row>
    <row r="106" spans="1:19">
      <c r="A106" s="804" t="s">
        <v>93</v>
      </c>
      <c r="B106" s="804"/>
      <c r="C106" s="804"/>
      <c r="D106" s="804"/>
      <c r="E106" s="804"/>
      <c r="F106" s="386">
        <v>0</v>
      </c>
      <c r="G106" s="386">
        <v>0</v>
      </c>
      <c r="H106" s="386">
        <v>0</v>
      </c>
      <c r="I106" s="386">
        <v>0</v>
      </c>
      <c r="J106" s="386">
        <v>0</v>
      </c>
      <c r="K106" s="386">
        <v>0</v>
      </c>
      <c r="L106" s="386">
        <v>0</v>
      </c>
    </row>
    <row r="107" spans="1:19">
      <c r="A107" s="804" t="s">
        <v>94</v>
      </c>
      <c r="B107" s="804"/>
      <c r="C107" s="804"/>
      <c r="D107" s="804"/>
      <c r="E107" s="804"/>
      <c r="F107" s="386">
        <v>0</v>
      </c>
      <c r="G107" s="386">
        <v>0</v>
      </c>
      <c r="H107" s="386">
        <v>0</v>
      </c>
      <c r="I107" s="386">
        <v>0</v>
      </c>
      <c r="J107" s="386">
        <v>0</v>
      </c>
      <c r="K107" s="386">
        <v>0</v>
      </c>
      <c r="L107" s="386">
        <v>0</v>
      </c>
    </row>
    <row r="108" spans="1:19">
      <c r="A108" s="804" t="s">
        <v>95</v>
      </c>
      <c r="B108" s="804"/>
      <c r="C108" s="804"/>
      <c r="D108" s="804"/>
      <c r="E108" s="804"/>
      <c r="F108" s="386">
        <v>0</v>
      </c>
      <c r="G108" s="386">
        <v>0</v>
      </c>
      <c r="H108" s="386">
        <v>0</v>
      </c>
      <c r="I108" s="386">
        <v>0</v>
      </c>
      <c r="J108" s="386">
        <v>0</v>
      </c>
      <c r="K108" s="386">
        <v>0</v>
      </c>
      <c r="L108" s="386">
        <v>0</v>
      </c>
    </row>
    <row r="109" spans="1:19">
      <c r="A109" s="821" t="s">
        <v>97</v>
      </c>
      <c r="B109" s="821"/>
      <c r="C109" s="821"/>
      <c r="D109" s="821"/>
      <c r="E109" s="821"/>
      <c r="F109" s="386">
        <v>0</v>
      </c>
      <c r="G109" s="386">
        <v>0</v>
      </c>
      <c r="H109" s="386">
        <v>0</v>
      </c>
      <c r="I109" s="386">
        <v>0</v>
      </c>
      <c r="J109" s="386">
        <v>0</v>
      </c>
      <c r="K109" s="386">
        <v>0</v>
      </c>
      <c r="L109" s="386">
        <v>0</v>
      </c>
      <c r="S109" s="1">
        <v>0</v>
      </c>
    </row>
    <row r="110" spans="1:19" ht="58.5" customHeight="1">
      <c r="A110" s="949" t="s">
        <v>1474</v>
      </c>
      <c r="B110" s="949"/>
      <c r="C110" s="949"/>
      <c r="D110" s="949"/>
      <c r="E110" s="949"/>
      <c r="F110" s="390">
        <f>F111</f>
        <v>14400</v>
      </c>
      <c r="G110" s="390">
        <f t="shared" ref="G110:K110" si="16">G111</f>
        <v>0</v>
      </c>
      <c r="H110" s="390">
        <f t="shared" si="16"/>
        <v>0</v>
      </c>
      <c r="I110" s="390">
        <f t="shared" si="16"/>
        <v>0</v>
      </c>
      <c r="J110" s="390">
        <f t="shared" si="16"/>
        <v>0</v>
      </c>
      <c r="K110" s="390">
        <f t="shared" si="16"/>
        <v>0</v>
      </c>
      <c r="L110" s="391">
        <f>F110+G110+H110+I110+J110+K110</f>
        <v>14400</v>
      </c>
      <c r="M110" s="690" t="s">
        <v>1475</v>
      </c>
      <c r="O110" s="218"/>
      <c r="S110" s="1">
        <v>0</v>
      </c>
    </row>
    <row r="111" spans="1:19">
      <c r="A111" s="804" t="s">
        <v>89</v>
      </c>
      <c r="B111" s="804"/>
      <c r="C111" s="804"/>
      <c r="D111" s="804"/>
      <c r="E111" s="804"/>
      <c r="F111" s="230">
        <v>14400</v>
      </c>
      <c r="G111" s="230">
        <v>0</v>
      </c>
      <c r="H111" s="230">
        <v>0</v>
      </c>
      <c r="I111" s="230">
        <v>0</v>
      </c>
      <c r="J111" s="230">
        <v>0</v>
      </c>
      <c r="K111" s="230">
        <v>0</v>
      </c>
      <c r="L111" s="230">
        <f>SUM(F111:K111)</f>
        <v>14400</v>
      </c>
      <c r="M111" s="223"/>
      <c r="N111" s="223"/>
      <c r="O111" s="223"/>
    </row>
    <row r="112" spans="1:19">
      <c r="A112" s="810"/>
      <c r="B112" s="811" t="s">
        <v>90</v>
      </c>
      <c r="C112" s="811"/>
      <c r="D112" s="811"/>
      <c r="E112" s="811"/>
      <c r="F112" s="386">
        <v>0</v>
      </c>
      <c r="G112" s="386">
        <v>0</v>
      </c>
      <c r="H112" s="386">
        <v>0</v>
      </c>
      <c r="I112" s="386">
        <v>0</v>
      </c>
      <c r="J112" s="386">
        <v>0</v>
      </c>
      <c r="K112" s="386">
        <v>0</v>
      </c>
      <c r="L112" s="386">
        <v>0</v>
      </c>
    </row>
    <row r="113" spans="1:13">
      <c r="A113" s="810"/>
      <c r="B113" s="806" t="s">
        <v>91</v>
      </c>
      <c r="C113" s="806"/>
      <c r="D113" s="806"/>
      <c r="E113" s="806"/>
      <c r="F113" s="386">
        <v>0</v>
      </c>
      <c r="G113" s="386">
        <v>0</v>
      </c>
      <c r="H113" s="386">
        <v>0</v>
      </c>
      <c r="I113" s="386">
        <v>0</v>
      </c>
      <c r="J113" s="386">
        <v>0</v>
      </c>
      <c r="K113" s="386">
        <v>0</v>
      </c>
      <c r="L113" s="386">
        <v>0</v>
      </c>
    </row>
    <row r="114" spans="1:13">
      <c r="A114" s="810"/>
      <c r="B114" s="804" t="s">
        <v>40</v>
      </c>
      <c r="C114" s="804"/>
      <c r="D114" s="804"/>
      <c r="E114" s="804"/>
      <c r="F114" s="386">
        <v>0</v>
      </c>
      <c r="G114" s="386">
        <v>0</v>
      </c>
      <c r="H114" s="386">
        <v>0</v>
      </c>
      <c r="I114" s="386">
        <v>0</v>
      </c>
      <c r="J114" s="386">
        <v>0</v>
      </c>
      <c r="K114" s="386">
        <v>0</v>
      </c>
      <c r="L114" s="386">
        <v>0</v>
      </c>
    </row>
    <row r="115" spans="1:13">
      <c r="A115" s="810"/>
      <c r="B115" s="804" t="s">
        <v>123</v>
      </c>
      <c r="C115" s="804"/>
      <c r="D115" s="804"/>
      <c r="E115" s="804"/>
      <c r="F115" s="386">
        <v>0</v>
      </c>
      <c r="G115" s="386">
        <v>0</v>
      </c>
      <c r="H115" s="386">
        <v>0</v>
      </c>
      <c r="I115" s="386">
        <v>0</v>
      </c>
      <c r="J115" s="386">
        <v>0</v>
      </c>
      <c r="K115" s="386">
        <v>0</v>
      </c>
      <c r="L115" s="386">
        <v>0</v>
      </c>
    </row>
    <row r="116" spans="1:13">
      <c r="A116" s="804" t="s">
        <v>93</v>
      </c>
      <c r="B116" s="804"/>
      <c r="C116" s="804"/>
      <c r="D116" s="804"/>
      <c r="E116" s="804"/>
      <c r="F116" s="386">
        <v>0</v>
      </c>
      <c r="G116" s="386">
        <v>0</v>
      </c>
      <c r="H116" s="386">
        <v>0</v>
      </c>
      <c r="I116" s="386">
        <v>0</v>
      </c>
      <c r="J116" s="386">
        <v>0</v>
      </c>
      <c r="K116" s="386">
        <v>0</v>
      </c>
      <c r="L116" s="386">
        <v>0</v>
      </c>
    </row>
    <row r="117" spans="1:13">
      <c r="A117" s="804" t="s">
        <v>94</v>
      </c>
      <c r="B117" s="804"/>
      <c r="C117" s="804"/>
      <c r="D117" s="804"/>
      <c r="E117" s="804"/>
      <c r="F117" s="386">
        <v>0</v>
      </c>
      <c r="G117" s="386">
        <v>0</v>
      </c>
      <c r="H117" s="386">
        <v>0</v>
      </c>
      <c r="I117" s="386">
        <v>0</v>
      </c>
      <c r="J117" s="386">
        <v>0</v>
      </c>
      <c r="K117" s="386">
        <v>0</v>
      </c>
      <c r="L117" s="386">
        <v>0</v>
      </c>
    </row>
    <row r="118" spans="1:13">
      <c r="A118" s="804" t="s">
        <v>95</v>
      </c>
      <c r="B118" s="804"/>
      <c r="C118" s="804"/>
      <c r="D118" s="804"/>
      <c r="E118" s="804"/>
      <c r="F118" s="386">
        <v>0</v>
      </c>
      <c r="G118" s="386">
        <v>0</v>
      </c>
      <c r="H118" s="386">
        <v>0</v>
      </c>
      <c r="I118" s="386">
        <v>0</v>
      </c>
      <c r="J118" s="386">
        <v>0</v>
      </c>
      <c r="K118" s="386">
        <v>0</v>
      </c>
      <c r="L118" s="386">
        <v>0</v>
      </c>
    </row>
    <row r="119" spans="1:13">
      <c r="A119" s="821" t="s">
        <v>97</v>
      </c>
      <c r="B119" s="821"/>
      <c r="C119" s="821"/>
      <c r="D119" s="821"/>
      <c r="E119" s="821"/>
      <c r="F119" s="386">
        <v>0</v>
      </c>
      <c r="G119" s="386">
        <v>0</v>
      </c>
      <c r="H119" s="386">
        <v>0</v>
      </c>
      <c r="I119" s="386">
        <v>0</v>
      </c>
      <c r="J119" s="386">
        <v>0</v>
      </c>
      <c r="K119" s="386">
        <v>0</v>
      </c>
      <c r="L119" s="386">
        <v>0</v>
      </c>
    </row>
    <row r="120" spans="1:13" ht="45" customHeight="1">
      <c r="A120" s="937" t="s">
        <v>1471</v>
      </c>
      <c r="B120" s="937"/>
      <c r="C120" s="937"/>
      <c r="D120" s="937"/>
      <c r="E120" s="937"/>
      <c r="F120" s="686">
        <f>F121</f>
        <v>7509.0690000000004</v>
      </c>
      <c r="G120" s="686">
        <f t="shared" ref="G120:K120" si="17">G121</f>
        <v>0</v>
      </c>
      <c r="H120" s="686">
        <f t="shared" si="17"/>
        <v>0</v>
      </c>
      <c r="I120" s="686">
        <f t="shared" si="17"/>
        <v>0</v>
      </c>
      <c r="J120" s="686">
        <f t="shared" si="17"/>
        <v>0</v>
      </c>
      <c r="K120" s="686">
        <f t="shared" si="17"/>
        <v>0</v>
      </c>
      <c r="L120" s="687">
        <f>F120+G120+H120+I120+J120+K120</f>
        <v>7509.0690000000004</v>
      </c>
      <c r="M120" s="688" t="s">
        <v>1516</v>
      </c>
    </row>
    <row r="121" spans="1:13">
      <c r="A121" s="804" t="s">
        <v>89</v>
      </c>
      <c r="B121" s="804"/>
      <c r="C121" s="804"/>
      <c r="D121" s="804"/>
      <c r="E121" s="804"/>
      <c r="F121" s="230">
        <v>7509.0690000000004</v>
      </c>
      <c r="G121" s="230">
        <v>0</v>
      </c>
      <c r="H121" s="230">
        <v>0</v>
      </c>
      <c r="I121" s="230">
        <v>0</v>
      </c>
      <c r="J121" s="230">
        <v>0</v>
      </c>
      <c r="K121" s="230">
        <v>0</v>
      </c>
      <c r="L121" s="230">
        <f>SUM(F121:K121)</f>
        <v>7509.0690000000004</v>
      </c>
    </row>
    <row r="122" spans="1:13">
      <c r="A122" s="810"/>
      <c r="B122" s="811" t="s">
        <v>90</v>
      </c>
      <c r="C122" s="811"/>
      <c r="D122" s="811"/>
      <c r="E122" s="811"/>
      <c r="F122" s="386">
        <v>0</v>
      </c>
      <c r="G122" s="386">
        <v>0</v>
      </c>
      <c r="H122" s="386">
        <v>0</v>
      </c>
      <c r="I122" s="386">
        <v>0</v>
      </c>
      <c r="J122" s="386">
        <v>0</v>
      </c>
      <c r="K122" s="386">
        <v>0</v>
      </c>
      <c r="L122" s="386">
        <v>0</v>
      </c>
    </row>
    <row r="123" spans="1:13">
      <c r="A123" s="810"/>
      <c r="B123" s="806" t="s">
        <v>91</v>
      </c>
      <c r="C123" s="806"/>
      <c r="D123" s="806"/>
      <c r="E123" s="806"/>
      <c r="F123" s="386">
        <v>0</v>
      </c>
      <c r="G123" s="386">
        <v>0</v>
      </c>
      <c r="H123" s="386">
        <v>0</v>
      </c>
      <c r="I123" s="386">
        <v>0</v>
      </c>
      <c r="J123" s="386">
        <v>0</v>
      </c>
      <c r="K123" s="386">
        <v>0</v>
      </c>
      <c r="L123" s="386">
        <v>0</v>
      </c>
    </row>
    <row r="124" spans="1:13">
      <c r="A124" s="810"/>
      <c r="B124" s="804" t="s">
        <v>40</v>
      </c>
      <c r="C124" s="804"/>
      <c r="D124" s="804"/>
      <c r="E124" s="804"/>
      <c r="F124" s="386">
        <v>0</v>
      </c>
      <c r="G124" s="386">
        <v>0</v>
      </c>
      <c r="H124" s="386">
        <v>0</v>
      </c>
      <c r="I124" s="386">
        <v>0</v>
      </c>
      <c r="J124" s="386">
        <v>0</v>
      </c>
      <c r="K124" s="386">
        <v>0</v>
      </c>
      <c r="L124" s="386">
        <v>0</v>
      </c>
    </row>
    <row r="125" spans="1:13">
      <c r="A125" s="810"/>
      <c r="B125" s="804" t="s">
        <v>123</v>
      </c>
      <c r="C125" s="804"/>
      <c r="D125" s="804"/>
      <c r="E125" s="804"/>
      <c r="F125" s="386">
        <v>0</v>
      </c>
      <c r="G125" s="386">
        <v>0</v>
      </c>
      <c r="H125" s="386">
        <v>0</v>
      </c>
      <c r="I125" s="386">
        <v>0</v>
      </c>
      <c r="J125" s="386">
        <v>0</v>
      </c>
      <c r="K125" s="386">
        <v>0</v>
      </c>
      <c r="L125" s="386">
        <v>0</v>
      </c>
    </row>
    <row r="126" spans="1:13">
      <c r="A126" s="804" t="s">
        <v>93</v>
      </c>
      <c r="B126" s="804"/>
      <c r="C126" s="804"/>
      <c r="D126" s="804"/>
      <c r="E126" s="804"/>
      <c r="F126" s="386">
        <v>0</v>
      </c>
      <c r="G126" s="386">
        <v>0</v>
      </c>
      <c r="H126" s="386">
        <v>0</v>
      </c>
      <c r="I126" s="386">
        <v>0</v>
      </c>
      <c r="J126" s="386">
        <v>0</v>
      </c>
      <c r="K126" s="386">
        <v>0</v>
      </c>
      <c r="L126" s="386">
        <v>0</v>
      </c>
    </row>
    <row r="127" spans="1:13">
      <c r="A127" s="804" t="s">
        <v>94</v>
      </c>
      <c r="B127" s="804"/>
      <c r="C127" s="804"/>
      <c r="D127" s="804"/>
      <c r="E127" s="804"/>
      <c r="F127" s="386">
        <v>0</v>
      </c>
      <c r="G127" s="386">
        <v>0</v>
      </c>
      <c r="H127" s="386">
        <v>0</v>
      </c>
      <c r="I127" s="386">
        <v>0</v>
      </c>
      <c r="J127" s="386">
        <v>0</v>
      </c>
      <c r="K127" s="386">
        <v>0</v>
      </c>
      <c r="L127" s="386">
        <v>0</v>
      </c>
    </row>
    <row r="128" spans="1:13">
      <c r="A128" s="804" t="s">
        <v>95</v>
      </c>
      <c r="B128" s="804"/>
      <c r="C128" s="804"/>
      <c r="D128" s="804"/>
      <c r="E128" s="804"/>
      <c r="F128" s="386">
        <v>0</v>
      </c>
      <c r="G128" s="386">
        <v>0</v>
      </c>
      <c r="H128" s="386">
        <v>0</v>
      </c>
      <c r="I128" s="386">
        <v>0</v>
      </c>
      <c r="J128" s="386">
        <v>0</v>
      </c>
      <c r="K128" s="386">
        <v>0</v>
      </c>
      <c r="L128" s="386">
        <v>0</v>
      </c>
    </row>
    <row r="129" spans="1:13">
      <c r="A129" s="821" t="s">
        <v>97</v>
      </c>
      <c r="B129" s="821"/>
      <c r="C129" s="821"/>
      <c r="D129" s="821"/>
      <c r="E129" s="821"/>
      <c r="F129" s="386">
        <v>0</v>
      </c>
      <c r="G129" s="386">
        <v>0</v>
      </c>
      <c r="H129" s="386">
        <v>0</v>
      </c>
      <c r="I129" s="386">
        <v>0</v>
      </c>
      <c r="J129" s="386">
        <v>0</v>
      </c>
      <c r="K129" s="386">
        <v>0</v>
      </c>
      <c r="L129" s="386">
        <v>0</v>
      </c>
    </row>
    <row r="130" spans="1:13" ht="42.75" customHeight="1">
      <c r="A130" s="822" t="s">
        <v>1472</v>
      </c>
      <c r="B130" s="822"/>
      <c r="C130" s="822"/>
      <c r="D130" s="822"/>
      <c r="E130" s="822"/>
      <c r="F130" s="385">
        <f>F131+F136+F137+F138</f>
        <v>9256482.8000000007</v>
      </c>
      <c r="G130" s="385">
        <f t="shared" ref="G130:K130" si="18">G131+G136+G137+G138</f>
        <v>9229930.0999999996</v>
      </c>
      <c r="H130" s="385">
        <f t="shared" si="18"/>
        <v>9934283.0999999996</v>
      </c>
      <c r="I130" s="385">
        <f t="shared" si="18"/>
        <v>9934283.0999999996</v>
      </c>
      <c r="J130" s="385">
        <f t="shared" si="18"/>
        <v>9934283.0999999996</v>
      </c>
      <c r="K130" s="385">
        <f t="shared" si="18"/>
        <v>9934283.0999999996</v>
      </c>
      <c r="L130" s="391">
        <f>F130+G130+H130+I130+J130+K130</f>
        <v>58223545.300000004</v>
      </c>
      <c r="M130" s="656" t="s">
        <v>361</v>
      </c>
    </row>
    <row r="131" spans="1:13" ht="18" customHeight="1">
      <c r="A131" s="804" t="s">
        <v>89</v>
      </c>
      <c r="B131" s="804"/>
      <c r="C131" s="804"/>
      <c r="D131" s="804"/>
      <c r="E131" s="804"/>
      <c r="F131" s="386">
        <v>0</v>
      </c>
      <c r="G131" s="386">
        <v>0</v>
      </c>
      <c r="H131" s="386">
        <v>0</v>
      </c>
      <c r="I131" s="386">
        <v>0</v>
      </c>
      <c r="J131" s="386">
        <v>0</v>
      </c>
      <c r="K131" s="386">
        <v>0</v>
      </c>
      <c r="L131" s="386">
        <v>0</v>
      </c>
    </row>
    <row r="132" spans="1:13" ht="18" customHeight="1">
      <c r="A132" s="810"/>
      <c r="B132" s="811" t="s">
        <v>90</v>
      </c>
      <c r="C132" s="811"/>
      <c r="D132" s="811"/>
      <c r="E132" s="811"/>
      <c r="F132" s="386">
        <v>0</v>
      </c>
      <c r="G132" s="386">
        <v>0</v>
      </c>
      <c r="H132" s="386">
        <v>0</v>
      </c>
      <c r="I132" s="386">
        <v>0</v>
      </c>
      <c r="J132" s="386">
        <v>0</v>
      </c>
      <c r="K132" s="386">
        <v>0</v>
      </c>
      <c r="L132" s="386">
        <v>0</v>
      </c>
    </row>
    <row r="133" spans="1:13" ht="18" customHeight="1">
      <c r="A133" s="810"/>
      <c r="B133" s="806" t="s">
        <v>91</v>
      </c>
      <c r="C133" s="806"/>
      <c r="D133" s="806"/>
      <c r="E133" s="806"/>
      <c r="F133" s="386">
        <v>0</v>
      </c>
      <c r="G133" s="386">
        <v>0</v>
      </c>
      <c r="H133" s="386">
        <v>0</v>
      </c>
      <c r="I133" s="386">
        <v>0</v>
      </c>
      <c r="J133" s="386">
        <v>0</v>
      </c>
      <c r="K133" s="386">
        <v>0</v>
      </c>
      <c r="L133" s="386">
        <v>0</v>
      </c>
    </row>
    <row r="134" spans="1:13" ht="18" customHeight="1">
      <c r="A134" s="810"/>
      <c r="B134" s="804" t="s">
        <v>40</v>
      </c>
      <c r="C134" s="804"/>
      <c r="D134" s="804"/>
      <c r="E134" s="804"/>
      <c r="F134" s="386">
        <v>0</v>
      </c>
      <c r="G134" s="386">
        <v>0</v>
      </c>
      <c r="H134" s="386">
        <v>0</v>
      </c>
      <c r="I134" s="386">
        <v>0</v>
      </c>
      <c r="J134" s="386">
        <v>0</v>
      </c>
      <c r="K134" s="386">
        <v>0</v>
      </c>
      <c r="L134" s="386">
        <v>0</v>
      </c>
    </row>
    <row r="135" spans="1:13" ht="18" customHeight="1">
      <c r="A135" s="810"/>
      <c r="B135" s="804" t="s">
        <v>123</v>
      </c>
      <c r="C135" s="804"/>
      <c r="D135" s="804"/>
      <c r="E135" s="804"/>
      <c r="F135" s="386">
        <v>0</v>
      </c>
      <c r="G135" s="386">
        <v>0</v>
      </c>
      <c r="H135" s="386">
        <v>0</v>
      </c>
      <c r="I135" s="386">
        <v>0</v>
      </c>
      <c r="J135" s="386">
        <v>0</v>
      </c>
      <c r="K135" s="386">
        <v>0</v>
      </c>
      <c r="L135" s="386">
        <v>0</v>
      </c>
    </row>
    <row r="136" spans="1:13" ht="18" customHeight="1">
      <c r="A136" s="804" t="s">
        <v>93</v>
      </c>
      <c r="B136" s="804"/>
      <c r="C136" s="804"/>
      <c r="D136" s="804"/>
      <c r="E136" s="804"/>
      <c r="F136" s="625">
        <v>9256482.8000000007</v>
      </c>
      <c r="G136" s="625">
        <v>9229930.0999999996</v>
      </c>
      <c r="H136" s="625">
        <v>9934283.0999999996</v>
      </c>
      <c r="I136" s="625">
        <v>9934283.0999999996</v>
      </c>
      <c r="J136" s="625">
        <v>9934283.0999999996</v>
      </c>
      <c r="K136" s="625">
        <v>9934283.0999999996</v>
      </c>
      <c r="L136" s="626">
        <f>F136+G136+H136+I136+J136+K136</f>
        <v>58223545.300000004</v>
      </c>
    </row>
    <row r="137" spans="1:13" ht="18" customHeight="1">
      <c r="A137" s="804" t="s">
        <v>94</v>
      </c>
      <c r="B137" s="804"/>
      <c r="C137" s="804"/>
      <c r="D137" s="804"/>
      <c r="E137" s="804"/>
      <c r="F137" s="386">
        <v>0</v>
      </c>
      <c r="G137" s="386">
        <v>0</v>
      </c>
      <c r="H137" s="386">
        <v>0</v>
      </c>
      <c r="I137" s="386">
        <v>0</v>
      </c>
      <c r="J137" s="386">
        <v>0</v>
      </c>
      <c r="K137" s="386">
        <v>0</v>
      </c>
      <c r="L137" s="386">
        <v>0</v>
      </c>
    </row>
    <row r="138" spans="1:13" ht="18" customHeight="1">
      <c r="A138" s="804" t="s">
        <v>95</v>
      </c>
      <c r="B138" s="804"/>
      <c r="C138" s="804"/>
      <c r="D138" s="804"/>
      <c r="E138" s="804"/>
      <c r="F138" s="386">
        <v>0</v>
      </c>
      <c r="G138" s="386">
        <v>0</v>
      </c>
      <c r="H138" s="386">
        <v>0</v>
      </c>
      <c r="I138" s="386">
        <v>0</v>
      </c>
      <c r="J138" s="386">
        <v>0</v>
      </c>
      <c r="K138" s="386">
        <v>0</v>
      </c>
      <c r="L138" s="386">
        <v>0</v>
      </c>
    </row>
    <row r="139" spans="1:13" ht="18" customHeight="1">
      <c r="A139" s="821" t="s">
        <v>97</v>
      </c>
      <c r="B139" s="821"/>
      <c r="C139" s="821"/>
      <c r="D139" s="821"/>
      <c r="E139" s="821"/>
      <c r="F139" s="386">
        <v>0</v>
      </c>
      <c r="G139" s="386">
        <v>0</v>
      </c>
      <c r="H139" s="386">
        <v>0</v>
      </c>
      <c r="I139" s="386">
        <v>0</v>
      </c>
      <c r="J139" s="386">
        <v>0</v>
      </c>
      <c r="K139" s="386">
        <v>0</v>
      </c>
      <c r="L139" s="386">
        <v>0</v>
      </c>
    </row>
    <row r="140" spans="1:13" ht="51" customHeight="1">
      <c r="A140" s="812" t="s">
        <v>1473</v>
      </c>
      <c r="B140" s="812"/>
      <c r="C140" s="812"/>
      <c r="D140" s="812"/>
      <c r="E140" s="812"/>
      <c r="F140" s="385">
        <f>F141+F146+F147+F148</f>
        <v>998926.7</v>
      </c>
      <c r="G140" s="385">
        <f t="shared" ref="G140:K140" si="19">G141+G146+G147+G148</f>
        <v>1906298</v>
      </c>
      <c r="H140" s="385">
        <f t="shared" si="19"/>
        <v>2046632.9</v>
      </c>
      <c r="I140" s="385">
        <f t="shared" si="19"/>
        <v>2046632.9</v>
      </c>
      <c r="J140" s="385">
        <f t="shared" si="19"/>
        <v>2046632.9</v>
      </c>
      <c r="K140" s="385">
        <f t="shared" si="19"/>
        <v>2046632.9</v>
      </c>
      <c r="L140" s="391">
        <f>F140+G140+H140+I140+J140+K140</f>
        <v>11091756.300000001</v>
      </c>
      <c r="M140" s="656" t="s">
        <v>361</v>
      </c>
    </row>
    <row r="141" spans="1:13" ht="18" customHeight="1">
      <c r="A141" s="804" t="s">
        <v>89</v>
      </c>
      <c r="B141" s="804"/>
      <c r="C141" s="804"/>
      <c r="D141" s="804"/>
      <c r="E141" s="804"/>
      <c r="F141" s="386">
        <v>0</v>
      </c>
      <c r="G141" s="386">
        <v>0</v>
      </c>
      <c r="H141" s="386">
        <v>0</v>
      </c>
      <c r="I141" s="386">
        <v>0</v>
      </c>
      <c r="J141" s="386">
        <v>0</v>
      </c>
      <c r="K141" s="386">
        <v>0</v>
      </c>
      <c r="L141" s="386">
        <v>0</v>
      </c>
    </row>
    <row r="142" spans="1:13" ht="18" customHeight="1">
      <c r="A142" s="810"/>
      <c r="B142" s="811" t="s">
        <v>90</v>
      </c>
      <c r="C142" s="811"/>
      <c r="D142" s="811"/>
      <c r="E142" s="811"/>
      <c r="F142" s="386">
        <v>0</v>
      </c>
      <c r="G142" s="386">
        <v>0</v>
      </c>
      <c r="H142" s="386">
        <v>0</v>
      </c>
      <c r="I142" s="386">
        <v>0</v>
      </c>
      <c r="J142" s="386">
        <v>0</v>
      </c>
      <c r="K142" s="386">
        <v>0</v>
      </c>
      <c r="L142" s="386">
        <v>0</v>
      </c>
    </row>
    <row r="143" spans="1:13" ht="18" customHeight="1">
      <c r="A143" s="810"/>
      <c r="B143" s="806" t="s">
        <v>91</v>
      </c>
      <c r="C143" s="806"/>
      <c r="D143" s="806"/>
      <c r="E143" s="806"/>
      <c r="F143" s="386">
        <v>0</v>
      </c>
      <c r="G143" s="386">
        <v>0</v>
      </c>
      <c r="H143" s="386">
        <v>0</v>
      </c>
      <c r="I143" s="386">
        <v>0</v>
      </c>
      <c r="J143" s="386">
        <v>0</v>
      </c>
      <c r="K143" s="386">
        <v>0</v>
      </c>
      <c r="L143" s="386">
        <v>0</v>
      </c>
    </row>
    <row r="144" spans="1:13" ht="18" customHeight="1">
      <c r="A144" s="810"/>
      <c r="B144" s="804" t="s">
        <v>40</v>
      </c>
      <c r="C144" s="804"/>
      <c r="D144" s="804"/>
      <c r="E144" s="804"/>
      <c r="F144" s="386">
        <v>0</v>
      </c>
      <c r="G144" s="386">
        <v>0</v>
      </c>
      <c r="H144" s="386">
        <v>0</v>
      </c>
      <c r="I144" s="386">
        <v>0</v>
      </c>
      <c r="J144" s="386">
        <v>0</v>
      </c>
      <c r="K144" s="386">
        <v>0</v>
      </c>
      <c r="L144" s="386">
        <v>0</v>
      </c>
    </row>
    <row r="145" spans="1:20" ht="18" customHeight="1">
      <c r="A145" s="810"/>
      <c r="B145" s="804" t="s">
        <v>123</v>
      </c>
      <c r="C145" s="804"/>
      <c r="D145" s="804"/>
      <c r="E145" s="804"/>
      <c r="F145" s="386">
        <v>0</v>
      </c>
      <c r="G145" s="386">
        <v>0</v>
      </c>
      <c r="H145" s="386">
        <v>0</v>
      </c>
      <c r="I145" s="386">
        <v>0</v>
      </c>
      <c r="J145" s="386">
        <v>0</v>
      </c>
      <c r="K145" s="386">
        <v>0</v>
      </c>
      <c r="L145" s="386">
        <v>0</v>
      </c>
    </row>
    <row r="146" spans="1:20" ht="18" customHeight="1">
      <c r="A146" s="804" t="s">
        <v>93</v>
      </c>
      <c r="B146" s="804"/>
      <c r="C146" s="804"/>
      <c r="D146" s="804"/>
      <c r="E146" s="804"/>
      <c r="F146" s="625">
        <v>998926.7</v>
      </c>
      <c r="G146" s="625">
        <v>1906298</v>
      </c>
      <c r="H146" s="625">
        <v>2046632.9</v>
      </c>
      <c r="I146" s="625">
        <v>2046632.9</v>
      </c>
      <c r="J146" s="625">
        <v>2046632.9</v>
      </c>
      <c r="K146" s="625">
        <v>2046632.9</v>
      </c>
      <c r="L146" s="625">
        <f>F146+G146+H146+I146+J146+K146</f>
        <v>11091756.300000001</v>
      </c>
    </row>
    <row r="147" spans="1:20" ht="18" customHeight="1">
      <c r="A147" s="804" t="s">
        <v>94</v>
      </c>
      <c r="B147" s="804"/>
      <c r="C147" s="804"/>
      <c r="D147" s="804"/>
      <c r="E147" s="804"/>
      <c r="F147" s="386">
        <v>0</v>
      </c>
      <c r="G147" s="386">
        <v>0</v>
      </c>
      <c r="H147" s="386">
        <v>0</v>
      </c>
      <c r="I147" s="386">
        <v>0</v>
      </c>
      <c r="J147" s="386">
        <v>0</v>
      </c>
      <c r="K147" s="386">
        <v>0</v>
      </c>
      <c r="L147" s="386">
        <v>0</v>
      </c>
    </row>
    <row r="148" spans="1:20" ht="18" customHeight="1">
      <c r="A148" s="804" t="s">
        <v>95</v>
      </c>
      <c r="B148" s="804"/>
      <c r="C148" s="804"/>
      <c r="D148" s="804"/>
      <c r="E148" s="804"/>
      <c r="F148" s="386">
        <v>0</v>
      </c>
      <c r="G148" s="386">
        <v>0</v>
      </c>
      <c r="H148" s="386">
        <v>0</v>
      </c>
      <c r="I148" s="386">
        <v>0</v>
      </c>
      <c r="J148" s="386">
        <v>0</v>
      </c>
      <c r="K148" s="386">
        <v>0</v>
      </c>
      <c r="L148" s="386">
        <v>0</v>
      </c>
    </row>
    <row r="149" spans="1:20" ht="18" customHeight="1">
      <c r="A149" s="803" t="s">
        <v>97</v>
      </c>
      <c r="B149" s="803"/>
      <c r="C149" s="803"/>
      <c r="D149" s="803"/>
      <c r="E149" s="803"/>
      <c r="F149" s="386">
        <v>0</v>
      </c>
      <c r="G149" s="386">
        <v>0</v>
      </c>
      <c r="H149" s="386">
        <v>0</v>
      </c>
      <c r="I149" s="386">
        <v>0</v>
      </c>
      <c r="J149" s="386">
        <v>0</v>
      </c>
      <c r="K149" s="386">
        <v>0</v>
      </c>
      <c r="L149" s="386">
        <v>0</v>
      </c>
    </row>
    <row r="150" spans="1:20" ht="18" customHeight="1">
      <c r="A150" s="48"/>
      <c r="B150" s="48"/>
      <c r="C150" s="48"/>
      <c r="D150" s="48"/>
      <c r="E150" s="48"/>
      <c r="F150" s="49"/>
      <c r="G150" s="49"/>
      <c r="H150" s="49"/>
      <c r="I150" s="49"/>
      <c r="J150" s="87"/>
      <c r="K150" s="87"/>
      <c r="L150" s="87"/>
    </row>
    <row r="151" spans="1:20" ht="18" customHeight="1">
      <c r="A151" s="48"/>
      <c r="B151" s="48"/>
      <c r="C151" s="48"/>
      <c r="D151" s="48"/>
      <c r="E151" s="48"/>
      <c r="F151" s="49"/>
      <c r="G151" s="49"/>
      <c r="H151" s="49"/>
      <c r="I151" s="49"/>
    </row>
    <row r="152" spans="1:20" s="15" customFormat="1" ht="15.75" hidden="1" customHeight="1">
      <c r="B152" s="863" t="s">
        <v>124</v>
      </c>
      <c r="C152" s="863"/>
      <c r="D152" s="863"/>
      <c r="E152" s="863"/>
      <c r="F152" s="863"/>
      <c r="G152" s="863"/>
      <c r="T152" s="81"/>
    </row>
    <row r="153" spans="1:20" s="15" customFormat="1" ht="15.75" hidden="1" customHeight="1">
      <c r="A153" s="864" t="s">
        <v>125</v>
      </c>
      <c r="B153" s="865"/>
      <c r="C153" s="866" t="s">
        <v>126</v>
      </c>
      <c r="D153" s="866"/>
      <c r="E153" s="866"/>
      <c r="F153" s="866"/>
      <c r="G153" s="866"/>
      <c r="T153" s="81"/>
    </row>
    <row r="154" spans="1:20" s="15" customFormat="1" ht="15.75" hidden="1" customHeight="1">
      <c r="A154" s="864"/>
      <c r="B154" s="865"/>
      <c r="C154" s="275" t="s">
        <v>112</v>
      </c>
      <c r="D154" s="275" t="s">
        <v>113</v>
      </c>
      <c r="E154" s="275" t="s">
        <v>27</v>
      </c>
      <c r="F154" s="275" t="s">
        <v>28</v>
      </c>
      <c r="G154" s="275" t="s">
        <v>24</v>
      </c>
      <c r="T154" s="81"/>
    </row>
    <row r="155" spans="1:20" s="15" customFormat="1" ht="34.5" hidden="1" customHeight="1">
      <c r="A155" s="860" t="s">
        <v>127</v>
      </c>
      <c r="B155" s="861"/>
      <c r="C155" s="275"/>
      <c r="D155" s="275"/>
      <c r="E155" s="275"/>
      <c r="F155" s="275"/>
      <c r="G155" s="275"/>
      <c r="T155" s="81"/>
    </row>
    <row r="156" spans="1:20" ht="15.75" hidden="1" customHeight="1"/>
    <row r="157" spans="1:20" ht="15.75" customHeight="1">
      <c r="A157" s="843" t="s">
        <v>300</v>
      </c>
      <c r="B157" s="843"/>
      <c r="C157" s="843"/>
      <c r="D157" s="843"/>
      <c r="E157" s="843"/>
      <c r="F157" s="843"/>
    </row>
    <row r="158" spans="1:20" ht="110.25">
      <c r="A158" s="801" t="s">
        <v>128</v>
      </c>
      <c r="B158" s="801"/>
      <c r="C158" s="271" t="s">
        <v>129</v>
      </c>
      <c r="D158" s="287" t="s">
        <v>843</v>
      </c>
      <c r="E158" s="269" t="s">
        <v>131</v>
      </c>
      <c r="F158" s="269" t="s">
        <v>19</v>
      </c>
    </row>
    <row r="159" spans="1:20">
      <c r="A159" s="845">
        <v>1</v>
      </c>
      <c r="B159" s="847"/>
      <c r="C159" s="271">
        <v>2</v>
      </c>
      <c r="D159" s="269">
        <v>3</v>
      </c>
      <c r="E159" s="269">
        <v>4</v>
      </c>
      <c r="F159" s="269">
        <v>5</v>
      </c>
    </row>
    <row r="160" spans="1:20" ht="37.5" customHeight="1">
      <c r="A160" s="857" t="s">
        <v>1024</v>
      </c>
      <c r="B160" s="858"/>
      <c r="C160" s="858"/>
      <c r="D160" s="858"/>
      <c r="E160" s="858"/>
      <c r="F160" s="859"/>
      <c r="I160" s="235"/>
    </row>
    <row r="161" spans="1:18" ht="64.5" customHeight="1">
      <c r="A161" s="867" t="s">
        <v>989</v>
      </c>
      <c r="B161" s="868"/>
      <c r="C161" s="112" t="s">
        <v>132</v>
      </c>
      <c r="D161" s="111" t="s">
        <v>206</v>
      </c>
      <c r="E161" s="112" t="s">
        <v>185</v>
      </c>
      <c r="F161" s="112" t="s">
        <v>79</v>
      </c>
      <c r="I161" s="220"/>
    </row>
    <row r="162" spans="1:18" ht="100.5" customHeight="1">
      <c r="A162" s="855" t="s">
        <v>889</v>
      </c>
      <c r="B162" s="856"/>
      <c r="C162" s="126" t="s">
        <v>386</v>
      </c>
      <c r="D162" s="97" t="s">
        <v>206</v>
      </c>
      <c r="E162" s="51" t="s">
        <v>186</v>
      </c>
      <c r="F162" s="51" t="s">
        <v>79</v>
      </c>
      <c r="I162" s="220"/>
    </row>
    <row r="163" spans="1:18" ht="110.25" customHeight="1">
      <c r="A163" s="855" t="s">
        <v>374</v>
      </c>
      <c r="B163" s="856"/>
      <c r="C163" s="126" t="s">
        <v>570</v>
      </c>
      <c r="D163" s="97" t="s">
        <v>206</v>
      </c>
      <c r="E163" s="51" t="s">
        <v>185</v>
      </c>
      <c r="F163" s="51" t="s">
        <v>79</v>
      </c>
      <c r="I163" s="220"/>
    </row>
    <row r="164" spans="1:18" ht="105" customHeight="1">
      <c r="A164" s="855" t="s">
        <v>375</v>
      </c>
      <c r="B164" s="856"/>
      <c r="C164" s="126" t="s">
        <v>529</v>
      </c>
      <c r="D164" s="97" t="s">
        <v>206</v>
      </c>
      <c r="E164" s="51" t="s">
        <v>185</v>
      </c>
      <c r="F164" s="51" t="s">
        <v>79</v>
      </c>
      <c r="I164" s="220"/>
    </row>
    <row r="165" spans="1:18" ht="79.5" customHeight="1">
      <c r="A165" s="855" t="s">
        <v>376</v>
      </c>
      <c r="B165" s="856"/>
      <c r="C165" s="126" t="s">
        <v>571</v>
      </c>
      <c r="D165" s="97" t="s">
        <v>206</v>
      </c>
      <c r="E165" s="51" t="s">
        <v>185</v>
      </c>
      <c r="F165" s="51" t="s">
        <v>79</v>
      </c>
      <c r="I165" s="214"/>
    </row>
    <row r="166" spans="1:18" ht="124.5" customHeight="1">
      <c r="A166" s="855" t="s">
        <v>377</v>
      </c>
      <c r="B166" s="856"/>
      <c r="C166" s="126" t="s">
        <v>317</v>
      </c>
      <c r="D166" s="97" t="s">
        <v>206</v>
      </c>
      <c r="E166" s="51" t="s">
        <v>185</v>
      </c>
      <c r="F166" s="51" t="s">
        <v>79</v>
      </c>
      <c r="I166" s="214"/>
    </row>
    <row r="167" spans="1:18" ht="133.5" customHeight="1">
      <c r="A167" s="855" t="s">
        <v>378</v>
      </c>
      <c r="B167" s="856"/>
      <c r="C167" s="126" t="s">
        <v>318</v>
      </c>
      <c r="D167" s="97" t="s">
        <v>206</v>
      </c>
      <c r="E167" s="51" t="s">
        <v>185</v>
      </c>
      <c r="F167" s="51" t="s">
        <v>79</v>
      </c>
      <c r="I167" s="214"/>
      <c r="K167" s="15"/>
      <c r="L167" s="15"/>
      <c r="M167" s="15"/>
      <c r="N167" s="15"/>
      <c r="O167" s="15"/>
      <c r="P167" s="15"/>
      <c r="Q167" s="15"/>
      <c r="R167" s="15"/>
    </row>
    <row r="168" spans="1:18" ht="110.25" customHeight="1">
      <c r="A168" s="855" t="s">
        <v>379</v>
      </c>
      <c r="B168" s="856"/>
      <c r="C168" s="126" t="s">
        <v>330</v>
      </c>
      <c r="D168" s="97" t="s">
        <v>206</v>
      </c>
      <c r="E168" s="51" t="s">
        <v>185</v>
      </c>
      <c r="F168" s="51" t="s">
        <v>79</v>
      </c>
      <c r="I168" s="214"/>
      <c r="K168" s="15"/>
      <c r="L168" s="15"/>
      <c r="M168" s="15"/>
      <c r="N168" s="15"/>
      <c r="O168" s="15"/>
      <c r="P168" s="15"/>
      <c r="Q168" s="15"/>
      <c r="R168" s="15"/>
    </row>
    <row r="169" spans="1:18" ht="147" customHeight="1">
      <c r="A169" s="855" t="s">
        <v>380</v>
      </c>
      <c r="B169" s="856"/>
      <c r="C169" s="126" t="s">
        <v>545</v>
      </c>
      <c r="D169" s="97" t="s">
        <v>206</v>
      </c>
      <c r="E169" s="51" t="s">
        <v>185</v>
      </c>
      <c r="F169" s="51" t="s">
        <v>79</v>
      </c>
      <c r="I169" s="214"/>
      <c r="K169" s="15"/>
      <c r="L169" s="15"/>
      <c r="M169" s="15"/>
      <c r="N169" s="15"/>
      <c r="O169" s="15"/>
      <c r="P169" s="15"/>
      <c r="Q169" s="15"/>
      <c r="R169" s="15"/>
    </row>
    <row r="170" spans="1:18" ht="105" customHeight="1">
      <c r="A170" s="855" t="s">
        <v>381</v>
      </c>
      <c r="B170" s="856"/>
      <c r="C170" s="126" t="s">
        <v>314</v>
      </c>
      <c r="D170" s="97" t="s">
        <v>206</v>
      </c>
      <c r="E170" s="51" t="s">
        <v>185</v>
      </c>
      <c r="F170" s="51" t="s">
        <v>79</v>
      </c>
      <c r="I170" s="214"/>
      <c r="K170" s="15"/>
      <c r="L170" s="15"/>
      <c r="M170" s="15"/>
      <c r="N170" s="15"/>
      <c r="O170" s="15"/>
      <c r="P170" s="15"/>
      <c r="Q170" s="15"/>
      <c r="R170" s="15"/>
    </row>
    <row r="171" spans="1:18" ht="105" customHeight="1">
      <c r="A171" s="855" t="s">
        <v>382</v>
      </c>
      <c r="B171" s="856"/>
      <c r="C171" s="126" t="s">
        <v>314</v>
      </c>
      <c r="D171" s="97" t="s">
        <v>206</v>
      </c>
      <c r="E171" s="51" t="s">
        <v>185</v>
      </c>
      <c r="F171" s="51" t="s">
        <v>79</v>
      </c>
      <c r="I171" s="214"/>
    </row>
    <row r="172" spans="1:18" ht="105" customHeight="1">
      <c r="A172" s="867" t="s">
        <v>990</v>
      </c>
      <c r="B172" s="868"/>
      <c r="C172" s="112" t="s">
        <v>132</v>
      </c>
      <c r="D172" s="111" t="s">
        <v>206</v>
      </c>
      <c r="E172" s="112" t="s">
        <v>185</v>
      </c>
      <c r="F172" s="112" t="s">
        <v>79</v>
      </c>
      <c r="I172" s="214"/>
    </row>
    <row r="173" spans="1:18" ht="105" customHeight="1">
      <c r="A173" s="855" t="s">
        <v>892</v>
      </c>
      <c r="B173" s="856"/>
      <c r="C173" s="126" t="s">
        <v>255</v>
      </c>
      <c r="D173" s="97" t="s">
        <v>206</v>
      </c>
      <c r="E173" s="51" t="s">
        <v>186</v>
      </c>
      <c r="F173" s="51" t="s">
        <v>79</v>
      </c>
      <c r="I173" s="214"/>
    </row>
    <row r="174" spans="1:18" ht="135.75" customHeight="1">
      <c r="A174" s="855" t="s">
        <v>287</v>
      </c>
      <c r="B174" s="856"/>
      <c r="C174" s="126" t="s">
        <v>570</v>
      </c>
      <c r="D174" s="97" t="s">
        <v>206</v>
      </c>
      <c r="E174" s="51" t="s">
        <v>185</v>
      </c>
      <c r="F174" s="51" t="s">
        <v>79</v>
      </c>
      <c r="I174" s="214"/>
    </row>
    <row r="175" spans="1:18" ht="105" customHeight="1">
      <c r="A175" s="855" t="s">
        <v>288</v>
      </c>
      <c r="B175" s="856"/>
      <c r="C175" s="126" t="s">
        <v>529</v>
      </c>
      <c r="D175" s="97" t="s">
        <v>206</v>
      </c>
      <c r="E175" s="51" t="s">
        <v>185</v>
      </c>
      <c r="F175" s="51" t="s">
        <v>79</v>
      </c>
      <c r="I175" s="214"/>
    </row>
    <row r="176" spans="1:18" ht="110.25" customHeight="1">
      <c r="A176" s="855" t="s">
        <v>289</v>
      </c>
      <c r="B176" s="856"/>
      <c r="C176" s="126" t="s">
        <v>578</v>
      </c>
      <c r="D176" s="97" t="s">
        <v>206</v>
      </c>
      <c r="E176" s="51" t="s">
        <v>185</v>
      </c>
      <c r="F176" s="51" t="s">
        <v>79</v>
      </c>
      <c r="I176" s="214"/>
    </row>
    <row r="177" spans="1:18" ht="105" customHeight="1">
      <c r="A177" s="855" t="s">
        <v>290</v>
      </c>
      <c r="B177" s="856"/>
      <c r="C177" s="126" t="s">
        <v>317</v>
      </c>
      <c r="D177" s="97" t="s">
        <v>206</v>
      </c>
      <c r="E177" s="51" t="s">
        <v>185</v>
      </c>
      <c r="F177" s="51" t="s">
        <v>79</v>
      </c>
      <c r="I177" s="214"/>
    </row>
    <row r="178" spans="1:18" ht="110.25" customHeight="1">
      <c r="A178" s="855" t="s">
        <v>291</v>
      </c>
      <c r="B178" s="856"/>
      <c r="C178" s="126" t="s">
        <v>572</v>
      </c>
      <c r="D178" s="97" t="s">
        <v>206</v>
      </c>
      <c r="E178" s="51" t="s">
        <v>185</v>
      </c>
      <c r="F178" s="51" t="s">
        <v>79</v>
      </c>
      <c r="I178" s="214"/>
    </row>
    <row r="179" spans="1:18" ht="105" customHeight="1">
      <c r="A179" s="855" t="s">
        <v>292</v>
      </c>
      <c r="B179" s="856"/>
      <c r="C179" s="126" t="s">
        <v>531</v>
      </c>
      <c r="D179" s="97" t="s">
        <v>206</v>
      </c>
      <c r="E179" s="51" t="s">
        <v>185</v>
      </c>
      <c r="F179" s="51" t="s">
        <v>79</v>
      </c>
      <c r="I179" s="214"/>
      <c r="K179" s="15"/>
      <c r="L179" s="15"/>
      <c r="M179" s="15"/>
      <c r="N179" s="15"/>
      <c r="O179" s="15"/>
      <c r="P179" s="15"/>
      <c r="Q179" s="15"/>
      <c r="R179" s="15"/>
    </row>
    <row r="180" spans="1:18" ht="110.25" customHeight="1">
      <c r="A180" s="855" t="s">
        <v>293</v>
      </c>
      <c r="B180" s="856"/>
      <c r="C180" s="126" t="s">
        <v>545</v>
      </c>
      <c r="D180" s="97" t="s">
        <v>206</v>
      </c>
      <c r="E180" s="51" t="s">
        <v>185</v>
      </c>
      <c r="F180" s="51" t="s">
        <v>79</v>
      </c>
      <c r="K180" s="15"/>
      <c r="L180" s="15"/>
      <c r="M180" s="15"/>
      <c r="N180" s="15"/>
      <c r="O180" s="15"/>
      <c r="P180" s="15"/>
      <c r="Q180" s="15"/>
      <c r="R180" s="15"/>
    </row>
    <row r="181" spans="1:18" ht="105" customHeight="1">
      <c r="A181" s="855" t="s">
        <v>294</v>
      </c>
      <c r="B181" s="856"/>
      <c r="C181" s="126" t="s">
        <v>314</v>
      </c>
      <c r="D181" s="97" t="s">
        <v>206</v>
      </c>
      <c r="E181" s="51" t="s">
        <v>185</v>
      </c>
      <c r="F181" s="51" t="s">
        <v>79</v>
      </c>
      <c r="K181" s="15"/>
      <c r="L181" s="15"/>
      <c r="M181" s="15"/>
      <c r="N181" s="15"/>
      <c r="O181" s="15"/>
      <c r="P181" s="15"/>
      <c r="Q181" s="15"/>
      <c r="R181" s="15"/>
    </row>
    <row r="182" spans="1:18" ht="105" customHeight="1">
      <c r="A182" s="855" t="s">
        <v>295</v>
      </c>
      <c r="B182" s="856"/>
      <c r="C182" s="126" t="s">
        <v>314</v>
      </c>
      <c r="D182" s="97" t="s">
        <v>206</v>
      </c>
      <c r="E182" s="51" t="s">
        <v>185</v>
      </c>
      <c r="F182" s="51" t="s">
        <v>79</v>
      </c>
      <c r="K182" s="15"/>
      <c r="L182" s="15"/>
      <c r="M182" s="15"/>
      <c r="N182" s="15"/>
      <c r="O182" s="15"/>
      <c r="P182" s="15"/>
      <c r="Q182" s="15"/>
      <c r="R182" s="15"/>
    </row>
    <row r="183" spans="1:18" ht="105" customHeight="1">
      <c r="A183" s="867" t="s">
        <v>991</v>
      </c>
      <c r="B183" s="868"/>
      <c r="C183" s="112" t="s">
        <v>132</v>
      </c>
      <c r="D183" s="111" t="s">
        <v>206</v>
      </c>
      <c r="E183" s="112" t="s">
        <v>185</v>
      </c>
      <c r="F183" s="112" t="s">
        <v>79</v>
      </c>
    </row>
    <row r="184" spans="1:18" ht="105" customHeight="1">
      <c r="A184" s="938" t="s">
        <v>992</v>
      </c>
      <c r="B184" s="939"/>
      <c r="C184" s="375" t="s">
        <v>244</v>
      </c>
      <c r="D184" s="42" t="s">
        <v>206</v>
      </c>
      <c r="E184" s="51" t="s">
        <v>283</v>
      </c>
      <c r="F184" s="51" t="s">
        <v>79</v>
      </c>
    </row>
    <row r="185" spans="1:18" ht="105" customHeight="1">
      <c r="A185" s="936" t="s">
        <v>893</v>
      </c>
      <c r="B185" s="936"/>
      <c r="C185" s="375" t="s">
        <v>255</v>
      </c>
      <c r="D185" s="42" t="s">
        <v>206</v>
      </c>
      <c r="E185" s="51" t="s">
        <v>186</v>
      </c>
      <c r="F185" s="51" t="s">
        <v>79</v>
      </c>
    </row>
    <row r="186" spans="1:18" ht="105" customHeight="1">
      <c r="A186" s="936" t="s">
        <v>353</v>
      </c>
      <c r="B186" s="936"/>
      <c r="C186" s="375" t="s">
        <v>246</v>
      </c>
      <c r="D186" s="42" t="s">
        <v>206</v>
      </c>
      <c r="E186" s="51" t="s">
        <v>185</v>
      </c>
      <c r="F186" s="51" t="s">
        <v>79</v>
      </c>
    </row>
    <row r="187" spans="1:18" ht="110.25" customHeight="1">
      <c r="A187" s="936" t="s">
        <v>894</v>
      </c>
      <c r="B187" s="936"/>
      <c r="C187" s="375" t="s">
        <v>249</v>
      </c>
      <c r="D187" s="42" t="s">
        <v>206</v>
      </c>
      <c r="E187" s="51" t="s">
        <v>185</v>
      </c>
      <c r="F187" s="51" t="s">
        <v>79</v>
      </c>
    </row>
    <row r="188" spans="1:18" ht="105" customHeight="1">
      <c r="A188" s="867" t="s">
        <v>993</v>
      </c>
      <c r="B188" s="868"/>
      <c r="C188" s="112" t="s">
        <v>132</v>
      </c>
      <c r="D188" s="111" t="s">
        <v>206</v>
      </c>
      <c r="E188" s="112" t="s">
        <v>185</v>
      </c>
      <c r="F188" s="112" t="s">
        <v>79</v>
      </c>
    </row>
    <row r="189" spans="1:18" ht="120" customHeight="1">
      <c r="A189" s="855" t="s">
        <v>994</v>
      </c>
      <c r="B189" s="856"/>
      <c r="C189" s="126" t="s">
        <v>1202</v>
      </c>
      <c r="D189" s="97" t="s">
        <v>206</v>
      </c>
      <c r="E189" s="51" t="s">
        <v>186</v>
      </c>
      <c r="F189" s="51" t="s">
        <v>79</v>
      </c>
    </row>
    <row r="190" spans="1:18" ht="105" customHeight="1">
      <c r="A190" s="855" t="s">
        <v>327</v>
      </c>
      <c r="B190" s="856"/>
      <c r="C190" s="126" t="s">
        <v>1203</v>
      </c>
      <c r="D190" s="97" t="s">
        <v>206</v>
      </c>
      <c r="E190" s="51" t="s">
        <v>185</v>
      </c>
      <c r="F190" s="51" t="s">
        <v>79</v>
      </c>
    </row>
    <row r="191" spans="1:18" ht="105" customHeight="1">
      <c r="A191" s="855" t="s">
        <v>328</v>
      </c>
      <c r="B191" s="856"/>
      <c r="C191" s="126" t="s">
        <v>1204</v>
      </c>
      <c r="D191" s="97" t="s">
        <v>206</v>
      </c>
      <c r="E191" s="51" t="s">
        <v>185</v>
      </c>
      <c r="F191" s="51" t="s">
        <v>79</v>
      </c>
    </row>
    <row r="192" spans="1:18" ht="105" customHeight="1">
      <c r="A192" s="855" t="s">
        <v>579</v>
      </c>
      <c r="B192" s="856"/>
      <c r="C192" s="126" t="s">
        <v>1205</v>
      </c>
      <c r="D192" s="97" t="s">
        <v>206</v>
      </c>
      <c r="E192" s="51" t="s">
        <v>185</v>
      </c>
      <c r="F192" s="51" t="s">
        <v>79</v>
      </c>
    </row>
    <row r="193" spans="1:18" ht="105" customHeight="1">
      <c r="A193" s="855" t="s">
        <v>580</v>
      </c>
      <c r="B193" s="856"/>
      <c r="C193" s="126" t="s">
        <v>1205</v>
      </c>
      <c r="D193" s="97" t="s">
        <v>206</v>
      </c>
      <c r="E193" s="51" t="s">
        <v>185</v>
      </c>
      <c r="F193" s="51" t="s">
        <v>79</v>
      </c>
    </row>
    <row r="194" spans="1:18" ht="105" customHeight="1">
      <c r="A194" s="855" t="s">
        <v>581</v>
      </c>
      <c r="B194" s="856"/>
      <c r="C194" s="126" t="s">
        <v>1206</v>
      </c>
      <c r="D194" s="97" t="s">
        <v>206</v>
      </c>
      <c r="E194" s="51" t="s">
        <v>185</v>
      </c>
      <c r="F194" s="51" t="s">
        <v>79</v>
      </c>
    </row>
    <row r="195" spans="1:18" ht="110.25" customHeight="1">
      <c r="A195" s="855" t="s">
        <v>582</v>
      </c>
      <c r="B195" s="856"/>
      <c r="C195" s="126" t="s">
        <v>1207</v>
      </c>
      <c r="D195" s="97" t="s">
        <v>206</v>
      </c>
      <c r="E195" s="51" t="s">
        <v>185</v>
      </c>
      <c r="F195" s="51" t="s">
        <v>79</v>
      </c>
    </row>
    <row r="196" spans="1:18" ht="105" customHeight="1">
      <c r="A196" s="855" t="s">
        <v>592</v>
      </c>
      <c r="B196" s="856"/>
      <c r="C196" s="126" t="s">
        <v>1284</v>
      </c>
      <c r="D196" s="97" t="s">
        <v>206</v>
      </c>
      <c r="E196" s="51" t="s">
        <v>185</v>
      </c>
      <c r="F196" s="51" t="s">
        <v>79</v>
      </c>
    </row>
    <row r="197" spans="1:18" ht="110.25" customHeight="1">
      <c r="A197" s="855" t="s">
        <v>593</v>
      </c>
      <c r="B197" s="856"/>
      <c r="C197" s="126" t="s">
        <v>1285</v>
      </c>
      <c r="D197" s="97" t="s">
        <v>206</v>
      </c>
      <c r="E197" s="51" t="s">
        <v>185</v>
      </c>
      <c r="F197" s="51" t="s">
        <v>79</v>
      </c>
      <c r="K197" s="15"/>
      <c r="L197" s="15"/>
      <c r="M197" s="15"/>
      <c r="N197" s="15"/>
      <c r="O197" s="15"/>
      <c r="P197" s="15"/>
      <c r="Q197" s="15"/>
      <c r="R197" s="15"/>
    </row>
    <row r="198" spans="1:18" ht="105" customHeight="1">
      <c r="A198" s="855" t="s">
        <v>594</v>
      </c>
      <c r="B198" s="856"/>
      <c r="C198" s="126" t="s">
        <v>1285</v>
      </c>
      <c r="D198" s="97" t="s">
        <v>206</v>
      </c>
      <c r="E198" s="51" t="s">
        <v>185</v>
      </c>
      <c r="F198" s="51" t="s">
        <v>79</v>
      </c>
      <c r="K198" s="15"/>
      <c r="L198" s="15"/>
      <c r="M198" s="15"/>
      <c r="N198" s="15"/>
      <c r="O198" s="15"/>
      <c r="P198" s="15"/>
      <c r="Q198" s="15"/>
      <c r="R198" s="15"/>
    </row>
    <row r="199" spans="1:18" ht="95.25" customHeight="1">
      <c r="A199" s="955" t="s">
        <v>1484</v>
      </c>
      <c r="B199" s="956"/>
      <c r="C199" s="112" t="s">
        <v>132</v>
      </c>
      <c r="D199" s="111" t="s">
        <v>206</v>
      </c>
      <c r="E199" s="112" t="s">
        <v>185</v>
      </c>
      <c r="F199" s="112" t="s">
        <v>79</v>
      </c>
      <c r="G199" s="661" t="s">
        <v>1483</v>
      </c>
      <c r="K199" s="15"/>
      <c r="L199" s="15"/>
      <c r="M199" s="15"/>
      <c r="N199" s="15"/>
      <c r="O199" s="15"/>
      <c r="P199" s="15"/>
      <c r="Q199" s="15"/>
      <c r="R199" s="15"/>
    </row>
    <row r="200" spans="1:18" ht="105" customHeight="1">
      <c r="A200" s="953" t="s">
        <v>1495</v>
      </c>
      <c r="B200" s="954"/>
      <c r="C200" s="126" t="s">
        <v>1193</v>
      </c>
      <c r="D200" s="97" t="s">
        <v>206</v>
      </c>
      <c r="E200" s="51" t="s">
        <v>186</v>
      </c>
      <c r="F200" s="51" t="s">
        <v>79</v>
      </c>
      <c r="G200" s="696" t="s">
        <v>1493</v>
      </c>
      <c r="K200" s="15"/>
      <c r="L200" s="15"/>
      <c r="M200" s="15"/>
      <c r="N200" s="15"/>
      <c r="O200" s="15"/>
      <c r="P200" s="15"/>
      <c r="Q200" s="15"/>
      <c r="R200" s="15"/>
    </row>
    <row r="201" spans="1:18" ht="105" customHeight="1">
      <c r="A201" s="855" t="s">
        <v>331</v>
      </c>
      <c r="B201" s="856"/>
      <c r="C201" s="126" t="s">
        <v>1194</v>
      </c>
      <c r="D201" s="97" t="s">
        <v>206</v>
      </c>
      <c r="E201" s="51" t="s">
        <v>185</v>
      </c>
      <c r="F201" s="51" t="s">
        <v>79</v>
      </c>
      <c r="K201" s="15"/>
      <c r="L201" s="15"/>
      <c r="M201" s="15"/>
      <c r="N201" s="15"/>
      <c r="O201" s="15"/>
      <c r="P201" s="15"/>
      <c r="Q201" s="15"/>
      <c r="R201" s="15"/>
    </row>
    <row r="202" spans="1:18" ht="105" customHeight="1">
      <c r="A202" s="855" t="s">
        <v>332</v>
      </c>
      <c r="B202" s="856"/>
      <c r="C202" s="126" t="s">
        <v>1195</v>
      </c>
      <c r="D202" s="97" t="s">
        <v>206</v>
      </c>
      <c r="E202" s="51" t="s">
        <v>185</v>
      </c>
      <c r="F202" s="51" t="s">
        <v>79</v>
      </c>
      <c r="K202" s="15"/>
      <c r="L202" s="15"/>
      <c r="M202" s="15"/>
      <c r="N202" s="15"/>
      <c r="O202" s="15"/>
      <c r="P202" s="15"/>
      <c r="Q202" s="15"/>
      <c r="R202" s="15"/>
    </row>
    <row r="203" spans="1:18" ht="105" customHeight="1">
      <c r="A203" s="855" t="s">
        <v>333</v>
      </c>
      <c r="B203" s="856"/>
      <c r="C203" s="126" t="s">
        <v>1196</v>
      </c>
      <c r="D203" s="97" t="s">
        <v>206</v>
      </c>
      <c r="E203" s="51" t="s">
        <v>185</v>
      </c>
      <c r="F203" s="51" t="s">
        <v>79</v>
      </c>
      <c r="K203" s="15"/>
      <c r="L203" s="15"/>
      <c r="M203" s="15"/>
      <c r="N203" s="15"/>
      <c r="O203" s="15"/>
      <c r="P203" s="15"/>
      <c r="Q203" s="15"/>
      <c r="R203" s="15"/>
    </row>
    <row r="204" spans="1:18" ht="105" customHeight="1">
      <c r="A204" s="855" t="s">
        <v>334</v>
      </c>
      <c r="B204" s="856"/>
      <c r="C204" s="126" t="s">
        <v>1196</v>
      </c>
      <c r="D204" s="97" t="s">
        <v>206</v>
      </c>
      <c r="E204" s="51" t="s">
        <v>185</v>
      </c>
      <c r="F204" s="51" t="s">
        <v>79</v>
      </c>
      <c r="K204" s="15"/>
      <c r="L204" s="15"/>
      <c r="M204" s="15"/>
      <c r="N204" s="15"/>
      <c r="O204" s="15"/>
      <c r="P204" s="15"/>
      <c r="Q204" s="15"/>
      <c r="R204" s="15"/>
    </row>
    <row r="205" spans="1:18" ht="105" customHeight="1">
      <c r="A205" s="855" t="s">
        <v>335</v>
      </c>
      <c r="B205" s="856"/>
      <c r="C205" s="126" t="s">
        <v>1208</v>
      </c>
      <c r="D205" s="97" t="s">
        <v>206</v>
      </c>
      <c r="E205" s="51" t="s">
        <v>185</v>
      </c>
      <c r="F205" s="51" t="s">
        <v>79</v>
      </c>
      <c r="K205" s="15"/>
      <c r="L205" s="15"/>
      <c r="M205" s="15"/>
      <c r="N205" s="15"/>
      <c r="O205" s="15"/>
      <c r="P205" s="15"/>
      <c r="Q205" s="15"/>
      <c r="R205" s="15"/>
    </row>
    <row r="206" spans="1:18" ht="105" customHeight="1">
      <c r="A206" s="855" t="s">
        <v>336</v>
      </c>
      <c r="B206" s="856"/>
      <c r="C206" s="126" t="s">
        <v>1199</v>
      </c>
      <c r="D206" s="97" t="s">
        <v>206</v>
      </c>
      <c r="E206" s="51" t="s">
        <v>185</v>
      </c>
      <c r="F206" s="51" t="s">
        <v>79</v>
      </c>
      <c r="K206" s="15"/>
      <c r="L206" s="15"/>
      <c r="M206" s="15"/>
      <c r="N206" s="15"/>
      <c r="O206" s="15"/>
      <c r="P206" s="15"/>
      <c r="Q206" s="15"/>
      <c r="R206" s="15"/>
    </row>
    <row r="207" spans="1:18" ht="105" customHeight="1">
      <c r="A207" s="855" t="s">
        <v>337</v>
      </c>
      <c r="B207" s="856"/>
      <c r="C207" s="126" t="s">
        <v>1201</v>
      </c>
      <c r="D207" s="97" t="s">
        <v>206</v>
      </c>
      <c r="E207" s="51" t="s">
        <v>185</v>
      </c>
      <c r="F207" s="51" t="s">
        <v>79</v>
      </c>
      <c r="K207" s="15"/>
      <c r="L207" s="15"/>
      <c r="M207" s="15"/>
      <c r="N207" s="15"/>
      <c r="O207" s="15"/>
      <c r="P207" s="15"/>
      <c r="Q207" s="15"/>
      <c r="R207" s="15"/>
    </row>
    <row r="208" spans="1:18" ht="105" customHeight="1">
      <c r="A208" s="855" t="s">
        <v>338</v>
      </c>
      <c r="B208" s="856"/>
      <c r="C208" s="126" t="s">
        <v>1201</v>
      </c>
      <c r="D208" s="97" t="s">
        <v>206</v>
      </c>
      <c r="E208" s="51" t="s">
        <v>185</v>
      </c>
      <c r="F208" s="51" t="s">
        <v>79</v>
      </c>
      <c r="K208" s="15"/>
      <c r="L208" s="15"/>
      <c r="M208" s="15"/>
      <c r="N208" s="15"/>
      <c r="O208" s="15"/>
      <c r="P208" s="15"/>
      <c r="Q208" s="15"/>
      <c r="R208" s="15"/>
    </row>
    <row r="209" spans="1:18" ht="105" customHeight="1">
      <c r="A209" s="855" t="s">
        <v>339</v>
      </c>
      <c r="B209" s="856"/>
      <c r="C209" s="126" t="s">
        <v>1201</v>
      </c>
      <c r="D209" s="97" t="s">
        <v>206</v>
      </c>
      <c r="E209" s="51" t="s">
        <v>185</v>
      </c>
      <c r="F209" s="51" t="s">
        <v>79</v>
      </c>
      <c r="K209" s="15"/>
      <c r="L209" s="15"/>
      <c r="M209" s="15"/>
      <c r="N209" s="15"/>
      <c r="O209" s="15"/>
      <c r="P209" s="15"/>
      <c r="Q209" s="15"/>
      <c r="R209" s="15"/>
    </row>
    <row r="210" spans="1:18" ht="105" customHeight="1">
      <c r="A210" s="934" t="s">
        <v>1496</v>
      </c>
      <c r="B210" s="935"/>
      <c r="C210" s="698" t="s">
        <v>132</v>
      </c>
      <c r="D210" s="699" t="s">
        <v>206</v>
      </c>
      <c r="E210" s="698" t="s">
        <v>185</v>
      </c>
      <c r="F210" s="698" t="s">
        <v>79</v>
      </c>
      <c r="G210" s="696" t="s">
        <v>1494</v>
      </c>
      <c r="K210" s="15"/>
      <c r="L210" s="15"/>
      <c r="M210" s="15"/>
      <c r="N210" s="15"/>
      <c r="O210" s="15"/>
      <c r="P210" s="15"/>
      <c r="Q210" s="15"/>
      <c r="R210" s="15"/>
    </row>
    <row r="211" spans="1:18" ht="105" customHeight="1">
      <c r="A211" s="929" t="s">
        <v>1485</v>
      </c>
      <c r="B211" s="930"/>
      <c r="C211" s="700">
        <v>45936</v>
      </c>
      <c r="D211" s="699" t="s">
        <v>206</v>
      </c>
      <c r="E211" s="698" t="s">
        <v>185</v>
      </c>
      <c r="F211" s="698" t="s">
        <v>79</v>
      </c>
      <c r="K211" s="15"/>
      <c r="L211" s="15"/>
      <c r="M211" s="15"/>
      <c r="N211" s="15"/>
      <c r="O211" s="15"/>
      <c r="P211" s="15"/>
      <c r="Q211" s="15"/>
      <c r="R211" s="15"/>
    </row>
    <row r="212" spans="1:18" ht="105" customHeight="1">
      <c r="A212" s="929" t="s">
        <v>1486</v>
      </c>
      <c r="B212" s="930"/>
      <c r="C212" s="700">
        <v>45945</v>
      </c>
      <c r="D212" s="699" t="s">
        <v>206</v>
      </c>
      <c r="E212" s="698" t="s">
        <v>185</v>
      </c>
      <c r="F212" s="698" t="s">
        <v>79</v>
      </c>
      <c r="K212" s="15"/>
      <c r="L212" s="15"/>
      <c r="M212" s="15"/>
      <c r="N212" s="15"/>
      <c r="O212" s="15"/>
      <c r="P212" s="15"/>
      <c r="Q212" s="15"/>
      <c r="R212" s="15"/>
    </row>
    <row r="213" spans="1:18" ht="105" customHeight="1">
      <c r="A213" s="929" t="s">
        <v>1487</v>
      </c>
      <c r="B213" s="930"/>
      <c r="C213" s="700">
        <v>45945</v>
      </c>
      <c r="D213" s="699" t="s">
        <v>206</v>
      </c>
      <c r="E213" s="698" t="s">
        <v>185</v>
      </c>
      <c r="F213" s="698" t="s">
        <v>79</v>
      </c>
      <c r="K213" s="15"/>
      <c r="L213" s="15"/>
      <c r="M213" s="15"/>
      <c r="N213" s="15"/>
      <c r="O213" s="15"/>
      <c r="P213" s="15"/>
      <c r="Q213" s="15"/>
      <c r="R213" s="15"/>
    </row>
    <row r="214" spans="1:18" ht="105" customHeight="1">
      <c r="A214" s="929" t="s">
        <v>1488</v>
      </c>
      <c r="B214" s="930"/>
      <c r="C214" s="700">
        <v>46036</v>
      </c>
      <c r="D214" s="699" t="s">
        <v>206</v>
      </c>
      <c r="E214" s="698" t="s">
        <v>185</v>
      </c>
      <c r="F214" s="698" t="s">
        <v>79</v>
      </c>
      <c r="K214" s="15"/>
      <c r="L214" s="15"/>
      <c r="M214" s="15"/>
      <c r="N214" s="15"/>
      <c r="O214" s="15"/>
      <c r="P214" s="15"/>
      <c r="Q214" s="15"/>
      <c r="R214" s="15"/>
    </row>
    <row r="215" spans="1:18" ht="105" customHeight="1">
      <c r="A215" s="929" t="s">
        <v>1489</v>
      </c>
      <c r="B215" s="930"/>
      <c r="C215" s="700">
        <v>46045</v>
      </c>
      <c r="D215" s="699" t="s">
        <v>206</v>
      </c>
      <c r="E215" s="698" t="s">
        <v>185</v>
      </c>
      <c r="F215" s="698" t="s">
        <v>79</v>
      </c>
      <c r="K215" s="15"/>
      <c r="L215" s="15"/>
      <c r="M215" s="15"/>
      <c r="N215" s="15"/>
      <c r="O215" s="15"/>
      <c r="P215" s="15"/>
      <c r="Q215" s="15"/>
      <c r="R215" s="15"/>
    </row>
    <row r="216" spans="1:18" ht="105" customHeight="1">
      <c r="A216" s="929" t="s">
        <v>1490</v>
      </c>
      <c r="B216" s="930"/>
      <c r="C216" s="700">
        <v>46045</v>
      </c>
      <c r="D216" s="699" t="s">
        <v>206</v>
      </c>
      <c r="E216" s="698" t="s">
        <v>185</v>
      </c>
      <c r="F216" s="698" t="s">
        <v>79</v>
      </c>
      <c r="K216" s="15"/>
      <c r="L216" s="15"/>
      <c r="M216" s="15"/>
      <c r="N216" s="15"/>
      <c r="O216" s="15"/>
      <c r="P216" s="15"/>
      <c r="Q216" s="15"/>
      <c r="R216" s="15"/>
    </row>
    <row r="217" spans="1:18" ht="105" customHeight="1">
      <c r="A217" s="867" t="s">
        <v>1491</v>
      </c>
      <c r="B217" s="868"/>
      <c r="C217" s="112" t="s">
        <v>1209</v>
      </c>
      <c r="D217" s="111" t="s">
        <v>206</v>
      </c>
      <c r="E217" s="112" t="s">
        <v>185</v>
      </c>
      <c r="F217" s="112" t="s">
        <v>79</v>
      </c>
      <c r="K217" s="15"/>
      <c r="L217" s="15"/>
      <c r="M217" s="15"/>
      <c r="N217" s="15"/>
      <c r="O217" s="15"/>
      <c r="P217" s="15"/>
      <c r="Q217" s="15"/>
      <c r="R217" s="15"/>
    </row>
    <row r="218" spans="1:18" ht="105" customHeight="1">
      <c r="A218" s="855" t="s">
        <v>895</v>
      </c>
      <c r="B218" s="856"/>
      <c r="C218" s="126" t="s">
        <v>250</v>
      </c>
      <c r="D218" s="97" t="s">
        <v>206</v>
      </c>
      <c r="E218" s="51" t="s">
        <v>185</v>
      </c>
      <c r="F218" s="51" t="s">
        <v>79</v>
      </c>
      <c r="K218" s="15"/>
      <c r="L218" s="15"/>
      <c r="M218" s="15"/>
      <c r="N218" s="15"/>
      <c r="O218" s="15"/>
      <c r="P218" s="15"/>
      <c r="Q218" s="15"/>
      <c r="R218" s="15"/>
    </row>
    <row r="219" spans="1:18" ht="105" customHeight="1">
      <c r="A219" s="855" t="s">
        <v>896</v>
      </c>
      <c r="B219" s="856"/>
      <c r="C219" s="126" t="s">
        <v>251</v>
      </c>
      <c r="D219" s="97" t="s">
        <v>206</v>
      </c>
      <c r="E219" s="51" t="s">
        <v>185</v>
      </c>
      <c r="F219" s="51" t="s">
        <v>79</v>
      </c>
      <c r="K219" s="15"/>
      <c r="L219" s="15"/>
      <c r="M219" s="15"/>
      <c r="N219" s="15"/>
      <c r="O219" s="15"/>
      <c r="P219" s="15"/>
      <c r="Q219" s="15"/>
      <c r="R219" s="15"/>
    </row>
    <row r="220" spans="1:18" ht="105" customHeight="1">
      <c r="A220" s="855" t="s">
        <v>897</v>
      </c>
      <c r="B220" s="856"/>
      <c r="C220" s="126" t="s">
        <v>262</v>
      </c>
      <c r="D220" s="97" t="s">
        <v>206</v>
      </c>
      <c r="E220" s="51" t="s">
        <v>185</v>
      </c>
      <c r="F220" s="51" t="s">
        <v>79</v>
      </c>
      <c r="K220" s="15"/>
      <c r="L220" s="15"/>
      <c r="M220" s="15"/>
      <c r="N220" s="15"/>
      <c r="O220" s="15"/>
      <c r="P220" s="15"/>
      <c r="Q220" s="15"/>
      <c r="R220" s="15"/>
    </row>
    <row r="221" spans="1:18" ht="105" customHeight="1">
      <c r="A221" s="867" t="s">
        <v>1492</v>
      </c>
      <c r="B221" s="868"/>
      <c r="C221" s="112" t="s">
        <v>1209</v>
      </c>
      <c r="D221" s="111" t="s">
        <v>206</v>
      </c>
      <c r="E221" s="112" t="s">
        <v>185</v>
      </c>
      <c r="F221" s="51"/>
      <c r="K221" s="15"/>
      <c r="L221" s="15"/>
      <c r="M221" s="15"/>
      <c r="N221" s="15"/>
      <c r="O221" s="15"/>
      <c r="P221" s="15"/>
      <c r="Q221" s="15"/>
      <c r="R221" s="15"/>
    </row>
    <row r="222" spans="1:18" ht="105" customHeight="1">
      <c r="A222" s="855" t="s">
        <v>924</v>
      </c>
      <c r="B222" s="856"/>
      <c r="C222" s="126" t="s">
        <v>250</v>
      </c>
      <c r="D222" s="97" t="s">
        <v>206</v>
      </c>
      <c r="E222" s="51" t="s">
        <v>185</v>
      </c>
      <c r="F222" s="51"/>
      <c r="K222" s="15"/>
      <c r="L222" s="15"/>
      <c r="M222" s="15"/>
      <c r="N222" s="15"/>
      <c r="O222" s="15"/>
      <c r="P222" s="15"/>
      <c r="Q222" s="15"/>
      <c r="R222" s="15"/>
    </row>
    <row r="223" spans="1:18" ht="105" customHeight="1">
      <c r="A223" s="855" t="s">
        <v>925</v>
      </c>
      <c r="B223" s="856"/>
      <c r="C223" s="126" t="s">
        <v>251</v>
      </c>
      <c r="D223" s="97" t="s">
        <v>206</v>
      </c>
      <c r="E223" s="51" t="s">
        <v>185</v>
      </c>
      <c r="F223" s="51"/>
      <c r="K223" s="15"/>
      <c r="L223" s="15"/>
      <c r="M223" s="15"/>
      <c r="N223" s="15"/>
      <c r="O223" s="15"/>
      <c r="P223" s="15"/>
      <c r="Q223" s="15"/>
      <c r="R223" s="15"/>
    </row>
    <row r="224" spans="1:18" ht="105" customHeight="1">
      <c r="A224" s="855" t="s">
        <v>926</v>
      </c>
      <c r="B224" s="856"/>
      <c r="C224" s="126" t="s">
        <v>262</v>
      </c>
      <c r="D224" s="97" t="s">
        <v>206</v>
      </c>
      <c r="E224" s="51" t="s">
        <v>185</v>
      </c>
      <c r="F224" s="51"/>
      <c r="K224" s="15"/>
      <c r="L224" s="15"/>
      <c r="M224" s="15"/>
      <c r="N224" s="15"/>
      <c r="O224" s="15"/>
      <c r="P224" s="15"/>
      <c r="Q224" s="15"/>
      <c r="R224" s="15"/>
    </row>
  </sheetData>
  <mergeCells count="239">
    <mergeCell ref="A223:B223"/>
    <mergeCell ref="A224:B224"/>
    <mergeCell ref="A68:E68"/>
    <mergeCell ref="A69:E69"/>
    <mergeCell ref="A189:B189"/>
    <mergeCell ref="A190:B190"/>
    <mergeCell ref="A191:B191"/>
    <mergeCell ref="A192:B192"/>
    <mergeCell ref="A193:B193"/>
    <mergeCell ref="A194:B194"/>
    <mergeCell ref="A200:B200"/>
    <mergeCell ref="A147:E147"/>
    <mergeCell ref="A148:E148"/>
    <mergeCell ref="A149:E149"/>
    <mergeCell ref="A199:B199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78:E78"/>
    <mergeCell ref="B82:E82"/>
    <mergeCell ref="B83:E83"/>
    <mergeCell ref="A118:E118"/>
    <mergeCell ref="A222:B222"/>
    <mergeCell ref="A27:L27"/>
    <mergeCell ref="A28:A30"/>
    <mergeCell ref="B28:B30"/>
    <mergeCell ref="C28:C30"/>
    <mergeCell ref="D28:D30"/>
    <mergeCell ref="E28:F29"/>
    <mergeCell ref="G28:L29"/>
    <mergeCell ref="B32:L32"/>
    <mergeCell ref="A163:B163"/>
    <mergeCell ref="A164:B164"/>
    <mergeCell ref="A155:B155"/>
    <mergeCell ref="A157:F157"/>
    <mergeCell ref="A159:B159"/>
    <mergeCell ref="A160:F160"/>
    <mergeCell ref="A161:B161"/>
    <mergeCell ref="A162:B162"/>
    <mergeCell ref="A116:E116"/>
    <mergeCell ref="A117:E117"/>
    <mergeCell ref="B48:L48"/>
    <mergeCell ref="A217:B217"/>
    <mergeCell ref="A218:B218"/>
    <mergeCell ref="A219:B219"/>
    <mergeCell ref="A220:B220"/>
    <mergeCell ref="A221:B221"/>
    <mergeCell ref="B143:E143"/>
    <mergeCell ref="B144:E144"/>
    <mergeCell ref="B145:E145"/>
    <mergeCell ref="A146:E146"/>
    <mergeCell ref="B152:G152"/>
    <mergeCell ref="A153:B154"/>
    <mergeCell ref="C153:G153"/>
    <mergeCell ref="A158:B158"/>
    <mergeCell ref="A175:B175"/>
    <mergeCell ref="A176:B176"/>
    <mergeCell ref="A177:B177"/>
    <mergeCell ref="A172:B172"/>
    <mergeCell ref="A168:B168"/>
    <mergeCell ref="A170:B170"/>
    <mergeCell ref="A166:B166"/>
    <mergeCell ref="A195:B195"/>
    <mergeCell ref="A196:B196"/>
    <mergeCell ref="A197:B197"/>
    <mergeCell ref="A198:B198"/>
    <mergeCell ref="B42:L42"/>
    <mergeCell ref="B112:E112"/>
    <mergeCell ref="B113:E113"/>
    <mergeCell ref="B114:E114"/>
    <mergeCell ref="A96:E96"/>
    <mergeCell ref="A97:E97"/>
    <mergeCell ref="A109:E109"/>
    <mergeCell ref="A110:E110"/>
    <mergeCell ref="B102:E102"/>
    <mergeCell ref="B103:E103"/>
    <mergeCell ref="B104:E104"/>
    <mergeCell ref="A106:E106"/>
    <mergeCell ref="A107:E107"/>
    <mergeCell ref="A108:E108"/>
    <mergeCell ref="A86:E86"/>
    <mergeCell ref="A112:A115"/>
    <mergeCell ref="B115:E115"/>
    <mergeCell ref="A62:E62"/>
    <mergeCell ref="A87:E87"/>
    <mergeCell ref="A88:E88"/>
    <mergeCell ref="A89:E89"/>
    <mergeCell ref="B92:E92"/>
    <mergeCell ref="B93:E93"/>
    <mergeCell ref="A76:E76"/>
    <mergeCell ref="A98:E98"/>
    <mergeCell ref="B84:E84"/>
    <mergeCell ref="A59:E59"/>
    <mergeCell ref="A60:E60"/>
    <mergeCell ref="A61:E61"/>
    <mergeCell ref="A70:E70"/>
    <mergeCell ref="A71:E71"/>
    <mergeCell ref="A72:A75"/>
    <mergeCell ref="B72:E72"/>
    <mergeCell ref="B73:E73"/>
    <mergeCell ref="B74:E74"/>
    <mergeCell ref="B75:E75"/>
    <mergeCell ref="A81:E81"/>
    <mergeCell ref="A82:A85"/>
    <mergeCell ref="B85:E85"/>
    <mergeCell ref="A63:E63"/>
    <mergeCell ref="A64:A67"/>
    <mergeCell ref="B64:E64"/>
    <mergeCell ref="B65:E65"/>
    <mergeCell ref="B66:E66"/>
    <mergeCell ref="B67:E67"/>
    <mergeCell ref="A79:E79"/>
    <mergeCell ref="A80:E80"/>
    <mergeCell ref="A77:E77"/>
    <mergeCell ref="N15:P15"/>
    <mergeCell ref="N16:P16"/>
    <mergeCell ref="N17:P17"/>
    <mergeCell ref="I20:J20"/>
    <mergeCell ref="I21:J21"/>
    <mergeCell ref="K21:L21"/>
    <mergeCell ref="B22:R22"/>
    <mergeCell ref="A18:R18"/>
    <mergeCell ref="A19:A20"/>
    <mergeCell ref="B19:B20"/>
    <mergeCell ref="C19:C20"/>
    <mergeCell ref="E19:Q19"/>
    <mergeCell ref="R19:R20"/>
    <mergeCell ref="K20:L20"/>
    <mergeCell ref="N14:P14"/>
    <mergeCell ref="A10:A11"/>
    <mergeCell ref="B10:B11"/>
    <mergeCell ref="C10:C11"/>
    <mergeCell ref="D10:D11"/>
    <mergeCell ref="E10:E11"/>
    <mergeCell ref="F10:G10"/>
    <mergeCell ref="N10:P11"/>
    <mergeCell ref="N12:P12"/>
    <mergeCell ref="B13:R13"/>
    <mergeCell ref="A9:R9"/>
    <mergeCell ref="A1:R1"/>
    <mergeCell ref="A2:R2"/>
    <mergeCell ref="A5:E5"/>
    <mergeCell ref="F5:R5"/>
    <mergeCell ref="A7:E7"/>
    <mergeCell ref="F7:R7"/>
    <mergeCell ref="H10:M10"/>
    <mergeCell ref="Q10:Q11"/>
    <mergeCell ref="R10:R11"/>
    <mergeCell ref="A6:E6"/>
    <mergeCell ref="F6:R6"/>
    <mergeCell ref="A4:R4"/>
    <mergeCell ref="K23:L23"/>
    <mergeCell ref="K24:L24"/>
    <mergeCell ref="K25:L25"/>
    <mergeCell ref="K26:L26"/>
    <mergeCell ref="A90:E90"/>
    <mergeCell ref="A91:E91"/>
    <mergeCell ref="A92:A95"/>
    <mergeCell ref="B94:E94"/>
    <mergeCell ref="B95:E95"/>
    <mergeCell ref="A51:E52"/>
    <mergeCell ref="A53:E53"/>
    <mergeCell ref="A54:E54"/>
    <mergeCell ref="A55:A58"/>
    <mergeCell ref="B55:E55"/>
    <mergeCell ref="B56:E56"/>
    <mergeCell ref="B57:E57"/>
    <mergeCell ref="B58:E58"/>
    <mergeCell ref="F51:L51"/>
    <mergeCell ref="B46:L46"/>
    <mergeCell ref="B34:L34"/>
    <mergeCell ref="B36:L36"/>
    <mergeCell ref="B38:L38"/>
    <mergeCell ref="A50:L50"/>
    <mergeCell ref="B40:L40"/>
    <mergeCell ref="A188:B188"/>
    <mergeCell ref="B135:E135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65:B165"/>
    <mergeCell ref="A167:B167"/>
    <mergeCell ref="A169:B169"/>
    <mergeCell ref="A171:B171"/>
    <mergeCell ref="A173:B173"/>
    <mergeCell ref="A138:E138"/>
    <mergeCell ref="B142:E142"/>
    <mergeCell ref="A136:E136"/>
    <mergeCell ref="A137:E137"/>
    <mergeCell ref="A132:A135"/>
    <mergeCell ref="B132:E132"/>
    <mergeCell ref="B133:E133"/>
    <mergeCell ref="B134:E134"/>
    <mergeCell ref="A142:A145"/>
    <mergeCell ref="A120:E120"/>
    <mergeCell ref="A121:E121"/>
    <mergeCell ref="A122:A125"/>
    <mergeCell ref="B122:E122"/>
    <mergeCell ref="B123:E123"/>
    <mergeCell ref="B124:E124"/>
    <mergeCell ref="B125:E125"/>
    <mergeCell ref="A126:E126"/>
    <mergeCell ref="A127:E127"/>
    <mergeCell ref="A216:B216"/>
    <mergeCell ref="A128:E128"/>
    <mergeCell ref="A129:E129"/>
    <mergeCell ref="B44:L44"/>
    <mergeCell ref="A210:B210"/>
    <mergeCell ref="A211:B211"/>
    <mergeCell ref="A212:B212"/>
    <mergeCell ref="A213:B213"/>
    <mergeCell ref="A214:B214"/>
    <mergeCell ref="A215:B215"/>
    <mergeCell ref="A174:B174"/>
    <mergeCell ref="A101:E101"/>
    <mergeCell ref="A102:A105"/>
    <mergeCell ref="B105:E105"/>
    <mergeCell ref="A111:E111"/>
    <mergeCell ref="A100:E100"/>
    <mergeCell ref="A99:E99"/>
    <mergeCell ref="A139:E139"/>
    <mergeCell ref="A187:B187"/>
    <mergeCell ref="A131:E131"/>
    <mergeCell ref="A119:E119"/>
    <mergeCell ref="A130:E130"/>
    <mergeCell ref="A140:E140"/>
    <mergeCell ref="A141:E141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colBreaks count="1" manualBreakCount="1">
    <brk id="18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66FF"/>
  </sheetPr>
  <dimension ref="A1:AA112"/>
  <sheetViews>
    <sheetView view="pageBreakPreview" zoomScale="60" zoomScaleNormal="80" workbookViewId="0">
      <selection activeCell="B13" sqref="B13:R13"/>
    </sheetView>
  </sheetViews>
  <sheetFormatPr defaultColWidth="9.140625" defaultRowHeight="15.75"/>
  <cols>
    <col min="1" max="1" width="8.7109375" style="1" customWidth="1"/>
    <col min="2" max="2" width="44.85546875" style="1" customWidth="1"/>
    <col min="3" max="4" width="23" style="1" customWidth="1"/>
    <col min="5" max="5" width="18.5703125" style="1" customWidth="1"/>
    <col min="6" max="6" width="16.85546875" style="1" customWidth="1"/>
    <col min="7" max="7" width="17" style="1" customWidth="1"/>
    <col min="8" max="8" width="18.28515625" style="1" customWidth="1"/>
    <col min="9" max="9" width="14.85546875" style="1" customWidth="1"/>
    <col min="10" max="10" width="13.28515625" style="1" customWidth="1"/>
    <col min="11" max="11" width="17.5703125" style="1" customWidth="1"/>
    <col min="12" max="12" width="17" style="1" customWidth="1"/>
    <col min="13" max="13" width="13.28515625" style="1" customWidth="1"/>
    <col min="14" max="15" width="11" style="1" customWidth="1"/>
    <col min="16" max="16" width="15.42578125" style="1" customWidth="1"/>
    <col min="17" max="17" width="15.7109375" style="1" customWidth="1"/>
    <col min="18" max="18" width="14.28515625" style="1" customWidth="1"/>
    <col min="19" max="19" width="19.5703125" style="62" customWidth="1"/>
    <col min="20" max="16384" width="9.140625" style="1"/>
  </cols>
  <sheetData>
    <row r="1" spans="1:23" ht="15.75" customHeight="1">
      <c r="A1" s="943" t="s">
        <v>104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</row>
    <row r="2" spans="1:23" ht="27.75" customHeight="1">
      <c r="A2" s="844" t="s">
        <v>189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236" t="s">
        <v>645</v>
      </c>
      <c r="T2" s="237" t="s">
        <v>650</v>
      </c>
      <c r="V2" s="219" t="s">
        <v>319</v>
      </c>
      <c r="W2" s="115"/>
    </row>
    <row r="4" spans="1:23">
      <c r="A4" s="942" t="s">
        <v>105</v>
      </c>
      <c r="B4" s="942"/>
      <c r="C4" s="942"/>
      <c r="D4" s="94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</row>
    <row r="5" spans="1:23" ht="90.75" customHeight="1">
      <c r="A5" s="801" t="s">
        <v>835</v>
      </c>
      <c r="B5" s="801"/>
      <c r="C5" s="801"/>
      <c r="D5" s="801"/>
      <c r="E5" s="801"/>
      <c r="F5" s="833" t="s">
        <v>205</v>
      </c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</row>
    <row r="6" spans="1:23" ht="26.25" customHeight="1">
      <c r="A6" s="845" t="s">
        <v>203</v>
      </c>
      <c r="B6" s="846"/>
      <c r="C6" s="846"/>
      <c r="D6" s="846"/>
      <c r="E6" s="847"/>
      <c r="F6" s="833" t="s">
        <v>321</v>
      </c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3"/>
    </row>
    <row r="7" spans="1:23" ht="45.75" customHeight="1">
      <c r="A7" s="801" t="s">
        <v>106</v>
      </c>
      <c r="B7" s="801"/>
      <c r="C7" s="801"/>
      <c r="D7" s="801"/>
      <c r="E7" s="801"/>
      <c r="F7" s="833" t="s">
        <v>204</v>
      </c>
      <c r="G7" s="833"/>
      <c r="H7" s="833"/>
      <c r="I7" s="833"/>
      <c r="J7" s="833"/>
      <c r="K7" s="833"/>
      <c r="L7" s="833"/>
      <c r="M7" s="833"/>
      <c r="N7" s="833"/>
      <c r="O7" s="833"/>
      <c r="P7" s="833"/>
      <c r="Q7" s="833"/>
      <c r="R7" s="833"/>
    </row>
    <row r="9" spans="1:23">
      <c r="A9" s="942" t="s">
        <v>107</v>
      </c>
      <c r="B9" s="942"/>
      <c r="C9" s="942"/>
      <c r="D9" s="942"/>
      <c r="E9" s="942"/>
      <c r="F9" s="942"/>
      <c r="G9" s="942"/>
      <c r="H9" s="942"/>
      <c r="I9" s="942"/>
      <c r="J9" s="942"/>
      <c r="K9" s="942"/>
      <c r="L9" s="942"/>
      <c r="M9" s="942"/>
      <c r="N9" s="942"/>
      <c r="O9" s="942"/>
      <c r="P9" s="942"/>
    </row>
    <row r="10" spans="1:23" ht="74.25" customHeight="1">
      <c r="A10" s="801" t="s">
        <v>20</v>
      </c>
      <c r="B10" s="801" t="s">
        <v>108</v>
      </c>
      <c r="C10" s="801" t="s">
        <v>12</v>
      </c>
      <c r="D10" s="801" t="s">
        <v>11</v>
      </c>
      <c r="E10" s="801" t="s">
        <v>109</v>
      </c>
      <c r="F10" s="801" t="s">
        <v>14</v>
      </c>
      <c r="G10" s="801"/>
      <c r="H10" s="845" t="s">
        <v>110</v>
      </c>
      <c r="I10" s="846"/>
      <c r="J10" s="846"/>
      <c r="K10" s="846"/>
      <c r="L10" s="846"/>
      <c r="M10" s="847"/>
      <c r="N10" s="801" t="s">
        <v>17</v>
      </c>
      <c r="O10" s="801"/>
      <c r="P10" s="801"/>
      <c r="Q10" s="801" t="s">
        <v>111</v>
      </c>
      <c r="R10" s="801" t="s">
        <v>19</v>
      </c>
    </row>
    <row r="11" spans="1:23">
      <c r="A11" s="801"/>
      <c r="B11" s="801"/>
      <c r="C11" s="801"/>
      <c r="D11" s="801"/>
      <c r="E11" s="801"/>
      <c r="F11" s="287" t="s">
        <v>25</v>
      </c>
      <c r="G11" s="287" t="s">
        <v>26</v>
      </c>
      <c r="H11" s="287">
        <v>2025</v>
      </c>
      <c r="I11" s="287">
        <v>2026</v>
      </c>
      <c r="J11" s="287">
        <v>2027</v>
      </c>
      <c r="K11" s="287">
        <v>2028</v>
      </c>
      <c r="L11" s="287">
        <v>2029</v>
      </c>
      <c r="M11" s="287">
        <v>2030</v>
      </c>
      <c r="N11" s="801"/>
      <c r="O11" s="801"/>
      <c r="P11" s="801"/>
      <c r="Q11" s="801"/>
      <c r="R11" s="801"/>
    </row>
    <row r="12" spans="1:23">
      <c r="A12" s="289">
        <v>1</v>
      </c>
      <c r="B12" s="287">
        <v>2</v>
      </c>
      <c r="C12" s="287">
        <v>3</v>
      </c>
      <c r="D12" s="287">
        <v>4</v>
      </c>
      <c r="E12" s="287">
        <v>5</v>
      </c>
      <c r="F12" s="287">
        <v>6</v>
      </c>
      <c r="G12" s="287">
        <v>7</v>
      </c>
      <c r="H12" s="287">
        <v>8</v>
      </c>
      <c r="I12" s="287">
        <v>9</v>
      </c>
      <c r="J12" s="287">
        <v>10</v>
      </c>
      <c r="K12" s="287">
        <v>11</v>
      </c>
      <c r="L12" s="287">
        <v>12</v>
      </c>
      <c r="M12" s="287">
        <v>13</v>
      </c>
      <c r="N12" s="845">
        <v>14</v>
      </c>
      <c r="O12" s="846"/>
      <c r="P12" s="847"/>
      <c r="Q12" s="287">
        <v>15</v>
      </c>
      <c r="R12" s="287">
        <v>16</v>
      </c>
    </row>
    <row r="13" spans="1:23" ht="15.75" customHeight="1">
      <c r="A13" s="116">
        <v>1</v>
      </c>
      <c r="B13" s="944" t="s">
        <v>320</v>
      </c>
      <c r="C13" s="945"/>
      <c r="D13" s="945"/>
      <c r="E13" s="945"/>
      <c r="F13" s="945"/>
      <c r="G13" s="945"/>
      <c r="H13" s="945"/>
      <c r="I13" s="945"/>
      <c r="J13" s="945"/>
      <c r="K13" s="945"/>
      <c r="L13" s="945"/>
      <c r="M13" s="945"/>
      <c r="N13" s="945"/>
      <c r="O13" s="945"/>
      <c r="P13" s="945"/>
      <c r="Q13" s="945"/>
      <c r="R13" s="946"/>
    </row>
    <row r="14" spans="1:23" ht="93" customHeight="1">
      <c r="A14" s="285" t="s">
        <v>42</v>
      </c>
      <c r="B14" s="42" t="s">
        <v>147</v>
      </c>
      <c r="C14" s="88" t="s">
        <v>142</v>
      </c>
      <c r="D14" s="88" t="s">
        <v>190</v>
      </c>
      <c r="E14" s="288" t="s">
        <v>256</v>
      </c>
      <c r="F14" s="288">
        <v>97.2</v>
      </c>
      <c r="G14" s="288">
        <v>2023</v>
      </c>
      <c r="H14" s="102">
        <v>99.8</v>
      </c>
      <c r="I14" s="313">
        <v>99.81</v>
      </c>
      <c r="J14" s="313">
        <v>99.83</v>
      </c>
      <c r="K14" s="313">
        <v>99.85</v>
      </c>
      <c r="L14" s="313">
        <v>99.87</v>
      </c>
      <c r="M14" s="313">
        <v>99.9</v>
      </c>
      <c r="N14" s="763" t="s">
        <v>138</v>
      </c>
      <c r="O14" s="848"/>
      <c r="P14" s="764"/>
      <c r="Q14" s="288" t="s">
        <v>79</v>
      </c>
      <c r="R14" s="42" t="s">
        <v>143</v>
      </c>
    </row>
    <row r="15" spans="1:23" ht="48.75" customHeight="1">
      <c r="A15" s="942" t="s">
        <v>269</v>
      </c>
      <c r="B15" s="942"/>
      <c r="C15" s="942"/>
      <c r="D15" s="942"/>
      <c r="E15" s="942"/>
      <c r="F15" s="942"/>
      <c r="G15" s="942"/>
      <c r="H15" s="942"/>
      <c r="I15" s="942"/>
      <c r="J15" s="942"/>
      <c r="K15" s="942"/>
      <c r="L15" s="942"/>
      <c r="M15" s="942"/>
      <c r="N15" s="942"/>
      <c r="O15" s="942"/>
      <c r="P15" s="942"/>
      <c r="Q15" s="942"/>
      <c r="R15" s="942"/>
    </row>
    <row r="16" spans="1:23" ht="27.75" customHeight="1">
      <c r="A16" s="801" t="s">
        <v>20</v>
      </c>
      <c r="B16" s="801" t="s">
        <v>77</v>
      </c>
      <c r="C16" s="801" t="s">
        <v>11</v>
      </c>
      <c r="D16" s="287" t="s">
        <v>114</v>
      </c>
      <c r="E16" s="801" t="s">
        <v>83</v>
      </c>
      <c r="F16" s="801"/>
      <c r="G16" s="801"/>
      <c r="H16" s="801"/>
      <c r="I16" s="801"/>
      <c r="J16" s="801"/>
      <c r="K16" s="801"/>
      <c r="L16" s="801"/>
      <c r="M16" s="801"/>
      <c r="N16" s="801"/>
      <c r="O16" s="801"/>
      <c r="P16" s="801"/>
      <c r="Q16" s="801"/>
      <c r="R16" s="795" t="s">
        <v>115</v>
      </c>
    </row>
    <row r="17" spans="1:19">
      <c r="A17" s="801"/>
      <c r="B17" s="801"/>
      <c r="C17" s="801"/>
      <c r="D17" s="287" t="s">
        <v>116</v>
      </c>
      <c r="E17" s="287" t="s">
        <v>29</v>
      </c>
      <c r="F17" s="287" t="s">
        <v>30</v>
      </c>
      <c r="G17" s="287" t="s">
        <v>31</v>
      </c>
      <c r="H17" s="287" t="s">
        <v>32</v>
      </c>
      <c r="I17" s="845" t="s">
        <v>33</v>
      </c>
      <c r="J17" s="847"/>
      <c r="K17" s="845" t="s">
        <v>34</v>
      </c>
      <c r="L17" s="847"/>
      <c r="M17" s="287" t="s">
        <v>35</v>
      </c>
      <c r="N17" s="287" t="s">
        <v>36</v>
      </c>
      <c r="O17" s="287" t="s">
        <v>37</v>
      </c>
      <c r="P17" s="287" t="s">
        <v>38</v>
      </c>
      <c r="Q17" s="287" t="s">
        <v>39</v>
      </c>
      <c r="R17" s="795"/>
    </row>
    <row r="18" spans="1:19">
      <c r="A18" s="287">
        <v>1</v>
      </c>
      <c r="B18" s="287">
        <v>2</v>
      </c>
      <c r="C18" s="287">
        <v>3</v>
      </c>
      <c r="D18" s="287">
        <v>4</v>
      </c>
      <c r="E18" s="287">
        <v>5</v>
      </c>
      <c r="F18" s="287">
        <v>6</v>
      </c>
      <c r="G18" s="287">
        <v>7</v>
      </c>
      <c r="H18" s="287">
        <v>8</v>
      </c>
      <c r="I18" s="845">
        <v>9</v>
      </c>
      <c r="J18" s="847"/>
      <c r="K18" s="845">
        <v>10</v>
      </c>
      <c r="L18" s="847"/>
      <c r="M18" s="287">
        <v>11</v>
      </c>
      <c r="N18" s="287">
        <v>12</v>
      </c>
      <c r="O18" s="287">
        <v>13</v>
      </c>
      <c r="P18" s="287">
        <v>14</v>
      </c>
      <c r="Q18" s="287">
        <v>15</v>
      </c>
      <c r="R18" s="287">
        <v>16</v>
      </c>
    </row>
    <row r="19" spans="1:19" ht="15.75" customHeight="1">
      <c r="A19" s="117">
        <v>1</v>
      </c>
      <c r="B19" s="944" t="s">
        <v>320</v>
      </c>
      <c r="C19" s="945"/>
      <c r="D19" s="945"/>
      <c r="E19" s="945"/>
      <c r="F19" s="945"/>
      <c r="G19" s="945"/>
      <c r="H19" s="945"/>
      <c r="I19" s="945"/>
      <c r="J19" s="945"/>
      <c r="K19" s="945"/>
      <c r="L19" s="945"/>
      <c r="M19" s="945"/>
      <c r="N19" s="945"/>
      <c r="O19" s="945"/>
      <c r="P19" s="945"/>
      <c r="Q19" s="945"/>
      <c r="R19" s="946"/>
    </row>
    <row r="20" spans="1:19" ht="51" customHeight="1">
      <c r="A20" s="288" t="s">
        <v>42</v>
      </c>
      <c r="B20" s="291" t="str">
        <f>B14</f>
        <v>Количество обслуженных рецептов к количеству выписанных рецептов</v>
      </c>
      <c r="C20" s="288" t="str">
        <f>D14</f>
        <v>КПМ</v>
      </c>
      <c r="D20" s="288" t="s">
        <v>256</v>
      </c>
      <c r="E20" s="288" t="s">
        <v>79</v>
      </c>
      <c r="F20" s="288" t="s">
        <v>79</v>
      </c>
      <c r="G20" s="360" t="s">
        <v>79</v>
      </c>
      <c r="H20" s="288" t="s">
        <v>79</v>
      </c>
      <c r="I20" s="763" t="s">
        <v>79</v>
      </c>
      <c r="J20" s="764"/>
      <c r="K20" s="763" t="s">
        <v>79</v>
      </c>
      <c r="L20" s="764"/>
      <c r="M20" s="288" t="s">
        <v>79</v>
      </c>
      <c r="N20" s="288" t="s">
        <v>79</v>
      </c>
      <c r="O20" s="360" t="s">
        <v>79</v>
      </c>
      <c r="P20" s="288" t="s">
        <v>79</v>
      </c>
      <c r="Q20" s="288" t="s">
        <v>79</v>
      </c>
      <c r="R20" s="41">
        <f>H14</f>
        <v>99.8</v>
      </c>
      <c r="S20" s="119"/>
    </row>
    <row r="21" spans="1:19" ht="66.75" customHeight="1">
      <c r="A21" s="957" t="s">
        <v>270</v>
      </c>
      <c r="B21" s="957"/>
      <c r="C21" s="957"/>
      <c r="D21" s="957"/>
      <c r="E21" s="957"/>
      <c r="F21" s="957"/>
      <c r="G21" s="957"/>
      <c r="H21" s="957"/>
      <c r="I21" s="957"/>
      <c r="J21" s="957"/>
      <c r="K21" s="957"/>
      <c r="L21" s="957"/>
      <c r="M21" s="121"/>
      <c r="N21" s="121"/>
      <c r="O21" s="239"/>
      <c r="P21" s="239"/>
      <c r="Q21" s="121"/>
      <c r="R21" s="121"/>
    </row>
    <row r="22" spans="1:19" ht="31.5" customHeight="1">
      <c r="A22" s="801" t="s">
        <v>20</v>
      </c>
      <c r="B22" s="801" t="s">
        <v>117</v>
      </c>
      <c r="C22" s="780" t="s">
        <v>118</v>
      </c>
      <c r="D22" s="840" t="s">
        <v>119</v>
      </c>
      <c r="E22" s="801" t="s">
        <v>14</v>
      </c>
      <c r="F22" s="801"/>
      <c r="G22" s="801" t="s">
        <v>120</v>
      </c>
      <c r="H22" s="801"/>
      <c r="I22" s="801"/>
      <c r="J22" s="801"/>
      <c r="K22" s="801"/>
      <c r="L22" s="801"/>
      <c r="O22" s="220"/>
      <c r="P22" s="220"/>
    </row>
    <row r="23" spans="1:19" ht="50.25" customHeight="1">
      <c r="A23" s="801"/>
      <c r="B23" s="801"/>
      <c r="C23" s="781"/>
      <c r="D23" s="841"/>
      <c r="E23" s="801"/>
      <c r="F23" s="801"/>
      <c r="G23" s="801"/>
      <c r="H23" s="801"/>
      <c r="I23" s="801"/>
      <c r="J23" s="801"/>
      <c r="K23" s="801"/>
      <c r="L23" s="801"/>
      <c r="O23" s="220"/>
      <c r="P23" s="220"/>
    </row>
    <row r="24" spans="1:19" ht="50.25" customHeight="1">
      <c r="A24" s="801"/>
      <c r="B24" s="801"/>
      <c r="C24" s="759"/>
      <c r="D24" s="842"/>
      <c r="E24" s="288" t="s">
        <v>25</v>
      </c>
      <c r="F24" s="288" t="s">
        <v>26</v>
      </c>
      <c r="G24" s="287">
        <v>2025</v>
      </c>
      <c r="H24" s="287">
        <v>2026</v>
      </c>
      <c r="I24" s="287">
        <v>2027</v>
      </c>
      <c r="J24" s="287">
        <v>2028</v>
      </c>
      <c r="K24" s="287">
        <v>2029</v>
      </c>
      <c r="L24" s="287">
        <v>2030</v>
      </c>
      <c r="O24" s="220"/>
      <c r="P24" s="220"/>
    </row>
    <row r="25" spans="1:19" ht="18" customHeight="1">
      <c r="A25" s="287">
        <v>1</v>
      </c>
      <c r="B25" s="287">
        <v>2</v>
      </c>
      <c r="C25" s="283">
        <v>3</v>
      </c>
      <c r="D25" s="290">
        <v>4</v>
      </c>
      <c r="E25" s="288">
        <v>5</v>
      </c>
      <c r="F25" s="288">
        <v>6</v>
      </c>
      <c r="G25" s="287">
        <v>7</v>
      </c>
      <c r="H25" s="287">
        <v>8</v>
      </c>
      <c r="I25" s="287">
        <v>9</v>
      </c>
      <c r="J25" s="287">
        <v>10</v>
      </c>
      <c r="K25" s="287">
        <v>11</v>
      </c>
      <c r="L25" s="287">
        <v>12</v>
      </c>
      <c r="O25" s="220"/>
      <c r="P25" s="220"/>
    </row>
    <row r="26" spans="1:19" ht="21.75" customHeight="1">
      <c r="A26" s="282" t="s">
        <v>41</v>
      </c>
      <c r="B26" s="944" t="s">
        <v>320</v>
      </c>
      <c r="C26" s="945"/>
      <c r="D26" s="945"/>
      <c r="E26" s="945"/>
      <c r="F26" s="945"/>
      <c r="G26" s="945"/>
      <c r="H26" s="945"/>
      <c r="I26" s="945"/>
      <c r="J26" s="945"/>
      <c r="K26" s="945"/>
      <c r="L26" s="946"/>
      <c r="O26" s="220"/>
      <c r="P26" s="220"/>
    </row>
    <row r="27" spans="1:19" ht="315" customHeight="1">
      <c r="A27" s="104" t="s">
        <v>41</v>
      </c>
      <c r="B27" s="131" t="s">
        <v>341</v>
      </c>
      <c r="C27" s="106" t="s">
        <v>207</v>
      </c>
      <c r="D27" s="106" t="s">
        <v>302</v>
      </c>
      <c r="E27" s="106">
        <v>1</v>
      </c>
      <c r="F27" s="106">
        <v>2023</v>
      </c>
      <c r="G27" s="106">
        <v>1</v>
      </c>
      <c r="H27" s="106">
        <v>1</v>
      </c>
      <c r="I27" s="106">
        <v>1</v>
      </c>
      <c r="J27" s="106">
        <v>1</v>
      </c>
      <c r="K27" s="106">
        <v>1</v>
      </c>
      <c r="L27" s="106">
        <v>1</v>
      </c>
      <c r="M27" s="301" t="s">
        <v>652</v>
      </c>
      <c r="O27" s="220" t="s">
        <v>57</v>
      </c>
      <c r="P27" s="220"/>
      <c r="S27" s="220" t="s">
        <v>57</v>
      </c>
    </row>
    <row r="28" spans="1:19" s="86" customFormat="1" ht="33.75" customHeight="1">
      <c r="A28" s="288" t="s">
        <v>42</v>
      </c>
      <c r="B28" s="813" t="s">
        <v>366</v>
      </c>
      <c r="C28" s="814"/>
      <c r="D28" s="814"/>
      <c r="E28" s="814"/>
      <c r="F28" s="814"/>
      <c r="G28" s="814"/>
      <c r="H28" s="814"/>
      <c r="I28" s="814"/>
      <c r="J28" s="814"/>
      <c r="K28" s="814"/>
      <c r="L28" s="815"/>
      <c r="M28" s="215"/>
      <c r="O28" s="216"/>
      <c r="P28" s="216"/>
      <c r="S28" s="216"/>
    </row>
    <row r="29" spans="1:19" s="86" customFormat="1" ht="102" customHeight="1">
      <c r="A29" s="104" t="s">
        <v>63</v>
      </c>
      <c r="B29" s="131" t="s">
        <v>342</v>
      </c>
      <c r="C29" s="106" t="s">
        <v>45</v>
      </c>
      <c r="D29" s="106" t="s">
        <v>256</v>
      </c>
      <c r="E29" s="120">
        <v>97.2</v>
      </c>
      <c r="F29" s="106">
        <v>2023</v>
      </c>
      <c r="G29" s="120">
        <v>99.8</v>
      </c>
      <c r="H29" s="120">
        <v>99.8</v>
      </c>
      <c r="I29" s="120">
        <v>99.8</v>
      </c>
      <c r="J29" s="120">
        <v>99.8</v>
      </c>
      <c r="K29" s="120">
        <v>99.8</v>
      </c>
      <c r="L29" s="120">
        <v>99.8</v>
      </c>
      <c r="M29" s="301" t="s">
        <v>651</v>
      </c>
      <c r="O29" s="220" t="s">
        <v>58</v>
      </c>
      <c r="P29" s="216"/>
      <c r="S29" s="220" t="s">
        <v>58</v>
      </c>
    </row>
    <row r="30" spans="1:19" s="86" customFormat="1" ht="45.75" customHeight="1">
      <c r="A30" s="287" t="s">
        <v>64</v>
      </c>
      <c r="B30" s="813" t="s">
        <v>367</v>
      </c>
      <c r="C30" s="814"/>
      <c r="D30" s="814"/>
      <c r="E30" s="814"/>
      <c r="F30" s="814"/>
      <c r="G30" s="814"/>
      <c r="H30" s="814"/>
      <c r="I30" s="814"/>
      <c r="J30" s="814"/>
      <c r="K30" s="814"/>
      <c r="L30" s="815"/>
      <c r="O30" s="216"/>
      <c r="P30" s="216"/>
      <c r="S30" s="216"/>
    </row>
    <row r="31" spans="1:19" s="86" customFormat="1" ht="152.25" customHeight="1">
      <c r="A31" s="104" t="s">
        <v>69</v>
      </c>
      <c r="B31" s="105" t="s">
        <v>995</v>
      </c>
      <c r="C31" s="106" t="s">
        <v>50</v>
      </c>
      <c r="D31" s="106" t="s">
        <v>256</v>
      </c>
      <c r="E31" s="106">
        <v>100</v>
      </c>
      <c r="F31" s="106">
        <v>2023</v>
      </c>
      <c r="G31" s="106">
        <v>100</v>
      </c>
      <c r="H31" s="106">
        <v>100</v>
      </c>
      <c r="I31" s="106">
        <v>100</v>
      </c>
      <c r="J31" s="106">
        <v>100</v>
      </c>
      <c r="K31" s="106">
        <v>100</v>
      </c>
      <c r="L31" s="106">
        <v>100</v>
      </c>
      <c r="M31" s="238" t="s">
        <v>539</v>
      </c>
      <c r="O31" s="216" t="s">
        <v>340</v>
      </c>
      <c r="P31" s="216"/>
      <c r="S31" s="216" t="s">
        <v>340</v>
      </c>
    </row>
    <row r="32" spans="1:19" s="15" customFormat="1" ht="30.75" customHeight="1">
      <c r="A32" s="288" t="s">
        <v>70</v>
      </c>
      <c r="B32" s="813" t="s">
        <v>259</v>
      </c>
      <c r="C32" s="814"/>
      <c r="D32" s="814"/>
      <c r="E32" s="814"/>
      <c r="F32" s="814"/>
      <c r="G32" s="814"/>
      <c r="H32" s="814"/>
      <c r="I32" s="814"/>
      <c r="J32" s="814"/>
      <c r="K32" s="814"/>
      <c r="L32" s="815"/>
      <c r="M32" s="123"/>
      <c r="N32" s="123"/>
      <c r="O32" s="240"/>
      <c r="P32" s="240"/>
      <c r="S32" s="240"/>
    </row>
    <row r="33" spans="1:27" s="123" customFormat="1">
      <c r="A33" s="122"/>
      <c r="B33" s="122"/>
      <c r="C33" s="122"/>
      <c r="D33" s="122"/>
      <c r="E33" s="122"/>
      <c r="F33" s="122"/>
      <c r="G33" s="122"/>
      <c r="H33" s="122"/>
      <c r="I33" s="122"/>
      <c r="O33" s="241"/>
      <c r="P33" s="241"/>
      <c r="S33" s="241"/>
    </row>
    <row r="34" spans="1:27" ht="50.25" customHeight="1">
      <c r="A34" s="958" t="s">
        <v>1319</v>
      </c>
      <c r="B34" s="958"/>
      <c r="C34" s="958"/>
      <c r="D34" s="958"/>
      <c r="E34" s="958"/>
      <c r="F34" s="958"/>
      <c r="G34" s="958"/>
      <c r="H34" s="958"/>
      <c r="I34" s="958"/>
      <c r="J34" s="958"/>
      <c r="K34" s="958"/>
      <c r="L34" s="958"/>
      <c r="S34" s="1"/>
    </row>
    <row r="35" spans="1:27" ht="53.25" customHeight="1">
      <c r="A35" s="821" t="s">
        <v>121</v>
      </c>
      <c r="B35" s="821"/>
      <c r="C35" s="821"/>
      <c r="D35" s="821"/>
      <c r="E35" s="821"/>
      <c r="F35" s="797" t="s">
        <v>87</v>
      </c>
      <c r="G35" s="798"/>
      <c r="H35" s="798"/>
      <c r="I35" s="798"/>
      <c r="J35" s="798"/>
      <c r="K35" s="798"/>
      <c r="L35" s="799"/>
      <c r="S35" s="1"/>
    </row>
    <row r="36" spans="1:27" ht="26.25" customHeight="1">
      <c r="A36" s="821"/>
      <c r="B36" s="821"/>
      <c r="C36" s="821"/>
      <c r="D36" s="821"/>
      <c r="E36" s="821"/>
      <c r="F36" s="286">
        <v>2025</v>
      </c>
      <c r="G36" s="286">
        <v>2026</v>
      </c>
      <c r="H36" s="286">
        <v>2027</v>
      </c>
      <c r="I36" s="286">
        <v>2028</v>
      </c>
      <c r="J36" s="286">
        <v>2029</v>
      </c>
      <c r="K36" s="286">
        <v>2030</v>
      </c>
      <c r="L36" s="82" t="s">
        <v>24</v>
      </c>
      <c r="S36" s="1"/>
    </row>
    <row r="37" spans="1:27" ht="15.75" customHeight="1">
      <c r="A37" s="822" t="s">
        <v>122</v>
      </c>
      <c r="B37" s="822"/>
      <c r="C37" s="822"/>
      <c r="D37" s="822"/>
      <c r="E37" s="822"/>
      <c r="F37" s="399">
        <f t="shared" ref="F37:K39" si="0">F55+F65+F75</f>
        <v>2141461.8089999999</v>
      </c>
      <c r="G37" s="399">
        <f t="shared" si="0"/>
        <v>2341903.7549999999</v>
      </c>
      <c r="H37" s="399">
        <f t="shared" si="0"/>
        <v>2316933.517</v>
      </c>
      <c r="I37" s="399">
        <f t="shared" si="0"/>
        <v>2316933.517</v>
      </c>
      <c r="J37" s="399">
        <f t="shared" si="0"/>
        <v>2316933.517</v>
      </c>
      <c r="K37" s="399">
        <f t="shared" si="0"/>
        <v>2316933.517</v>
      </c>
      <c r="L37" s="400">
        <f>F37+G37+H37+I37+J37+K37</f>
        <v>13751099.631999999</v>
      </c>
      <c r="N37" s="58"/>
      <c r="O37" s="58"/>
      <c r="P37" s="58"/>
      <c r="Q37" s="58"/>
      <c r="S37" s="58"/>
    </row>
    <row r="38" spans="1:27" ht="15.75" customHeight="1">
      <c r="A38" s="804" t="s">
        <v>89</v>
      </c>
      <c r="B38" s="804"/>
      <c r="C38" s="804"/>
      <c r="D38" s="804"/>
      <c r="E38" s="804"/>
      <c r="F38" s="384">
        <f t="shared" si="0"/>
        <v>2141461.8089999999</v>
      </c>
      <c r="G38" s="384">
        <f t="shared" si="0"/>
        <v>2341903.7549999999</v>
      </c>
      <c r="H38" s="384">
        <f t="shared" si="0"/>
        <v>2316933.517</v>
      </c>
      <c r="I38" s="384">
        <f t="shared" si="0"/>
        <v>2316933.517</v>
      </c>
      <c r="J38" s="384">
        <f t="shared" si="0"/>
        <v>2316933.517</v>
      </c>
      <c r="K38" s="384">
        <f t="shared" si="0"/>
        <v>2316933.517</v>
      </c>
      <c r="L38" s="401">
        <f>F38+G38+H38+I38+J38+K38</f>
        <v>13751099.631999999</v>
      </c>
      <c r="N38" s="224">
        <v>2141461.8089999999</v>
      </c>
      <c r="O38" s="224">
        <v>2341903.7549999999</v>
      </c>
      <c r="P38" s="224">
        <v>2316933.517</v>
      </c>
      <c r="Q38" s="224"/>
      <c r="R38" s="224"/>
      <c r="S38" s="224"/>
      <c r="Y38" s="58"/>
      <c r="Z38" s="58"/>
      <c r="AA38" s="58"/>
    </row>
    <row r="39" spans="1:27" ht="15.75" customHeight="1">
      <c r="A39" s="810"/>
      <c r="B39" s="811" t="s">
        <v>90</v>
      </c>
      <c r="C39" s="811"/>
      <c r="D39" s="811"/>
      <c r="E39" s="811"/>
      <c r="F39" s="384">
        <f t="shared" si="0"/>
        <v>267878.2</v>
      </c>
      <c r="G39" s="384">
        <f t="shared" si="0"/>
        <v>276505.39999999997</v>
      </c>
      <c r="H39" s="384">
        <f t="shared" si="0"/>
        <v>285354.09999999998</v>
      </c>
      <c r="I39" s="384">
        <f t="shared" si="0"/>
        <v>285354.09999999998</v>
      </c>
      <c r="J39" s="384">
        <f t="shared" si="0"/>
        <v>285354.09999999998</v>
      </c>
      <c r="K39" s="384">
        <f t="shared" si="0"/>
        <v>285354.09999999998</v>
      </c>
      <c r="L39" s="401">
        <f>F39+G39+H39+I39+J39+K39</f>
        <v>1685800</v>
      </c>
      <c r="N39" s="224">
        <v>267878.2</v>
      </c>
      <c r="O39" s="224">
        <v>276505.40000000002</v>
      </c>
      <c r="P39" s="224">
        <v>285354.09999999998</v>
      </c>
      <c r="Q39" s="224"/>
      <c r="R39" s="224"/>
      <c r="S39" s="224"/>
    </row>
    <row r="40" spans="1:27" ht="33" customHeight="1">
      <c r="A40" s="810"/>
      <c r="B40" s="806" t="s">
        <v>91</v>
      </c>
      <c r="C40" s="806"/>
      <c r="D40" s="806"/>
      <c r="E40" s="806"/>
      <c r="F40" s="402">
        <v>0</v>
      </c>
      <c r="G40" s="402">
        <v>0</v>
      </c>
      <c r="H40" s="402">
        <v>0</v>
      </c>
      <c r="I40" s="402">
        <v>0</v>
      </c>
      <c r="J40" s="402">
        <v>0</v>
      </c>
      <c r="K40" s="402">
        <v>0</v>
      </c>
      <c r="L40" s="402">
        <v>0</v>
      </c>
      <c r="N40" s="224"/>
      <c r="O40" s="224"/>
      <c r="P40" s="224"/>
      <c r="S40" s="1"/>
    </row>
    <row r="41" spans="1:27" ht="15.75" customHeight="1">
      <c r="A41" s="810"/>
      <c r="B41" s="804" t="s">
        <v>40</v>
      </c>
      <c r="C41" s="804"/>
      <c r="D41" s="804"/>
      <c r="E41" s="804"/>
      <c r="F41" s="402">
        <v>0</v>
      </c>
      <c r="G41" s="402">
        <v>0</v>
      </c>
      <c r="H41" s="402">
        <v>0</v>
      </c>
      <c r="I41" s="402">
        <v>0</v>
      </c>
      <c r="J41" s="402">
        <v>0</v>
      </c>
      <c r="K41" s="402">
        <v>0</v>
      </c>
      <c r="L41" s="402">
        <v>0</v>
      </c>
      <c r="N41" s="224"/>
      <c r="O41" s="224"/>
      <c r="P41" s="224"/>
      <c r="S41" s="1"/>
    </row>
    <row r="42" spans="1:27" ht="57.75" customHeight="1">
      <c r="A42" s="810"/>
      <c r="B42" s="804" t="s">
        <v>123</v>
      </c>
      <c r="C42" s="804"/>
      <c r="D42" s="804"/>
      <c r="E42" s="804"/>
      <c r="F42" s="402">
        <v>0</v>
      </c>
      <c r="G42" s="402">
        <v>0</v>
      </c>
      <c r="H42" s="402">
        <v>0</v>
      </c>
      <c r="I42" s="402">
        <v>0</v>
      </c>
      <c r="J42" s="402">
        <v>0</v>
      </c>
      <c r="K42" s="402">
        <v>0</v>
      </c>
      <c r="L42" s="402">
        <v>0</v>
      </c>
      <c r="S42" s="1"/>
      <c r="Z42" s="58"/>
    </row>
    <row r="43" spans="1:27" ht="36" customHeight="1">
      <c r="A43" s="804" t="s">
        <v>93</v>
      </c>
      <c r="B43" s="804"/>
      <c r="C43" s="804"/>
      <c r="D43" s="804"/>
      <c r="E43" s="804"/>
      <c r="F43" s="406">
        <f t="shared" ref="F43:K43" si="1">F61+F71+F81</f>
        <v>0</v>
      </c>
      <c r="G43" s="406">
        <f t="shared" si="1"/>
        <v>0</v>
      </c>
      <c r="H43" s="406">
        <f t="shared" si="1"/>
        <v>0</v>
      </c>
      <c r="I43" s="406">
        <f t="shared" si="1"/>
        <v>0</v>
      </c>
      <c r="J43" s="406">
        <f t="shared" si="1"/>
        <v>0</v>
      </c>
      <c r="K43" s="406">
        <f t="shared" si="1"/>
        <v>0</v>
      </c>
      <c r="L43" s="407">
        <f>F43+G43+H43+I43+J43+K43</f>
        <v>0</v>
      </c>
      <c r="S43" s="1"/>
    </row>
    <row r="44" spans="1:27" ht="15.75" customHeight="1">
      <c r="A44" s="804" t="s">
        <v>94</v>
      </c>
      <c r="B44" s="804"/>
      <c r="C44" s="804"/>
      <c r="D44" s="804"/>
      <c r="E44" s="804"/>
      <c r="F44" s="402">
        <v>0</v>
      </c>
      <c r="G44" s="402">
        <v>0</v>
      </c>
      <c r="H44" s="402">
        <v>0</v>
      </c>
      <c r="I44" s="402">
        <v>0</v>
      </c>
      <c r="J44" s="402">
        <v>0</v>
      </c>
      <c r="K44" s="402">
        <v>0</v>
      </c>
      <c r="L44" s="402">
        <v>0</v>
      </c>
      <c r="S44" s="1"/>
    </row>
    <row r="45" spans="1:27" ht="22.5" customHeight="1">
      <c r="A45" s="804" t="s">
        <v>95</v>
      </c>
      <c r="B45" s="804"/>
      <c r="C45" s="804"/>
      <c r="D45" s="804"/>
      <c r="E45" s="804"/>
      <c r="F45" s="402">
        <v>0</v>
      </c>
      <c r="G45" s="402">
        <v>0</v>
      </c>
      <c r="H45" s="402">
        <v>0</v>
      </c>
      <c r="I45" s="402">
        <v>0</v>
      </c>
      <c r="J45" s="402">
        <v>0</v>
      </c>
      <c r="K45" s="402">
        <v>0</v>
      </c>
      <c r="L45" s="402">
        <v>0</v>
      </c>
      <c r="S45" s="1"/>
    </row>
    <row r="46" spans="1:27" ht="54.75" customHeight="1">
      <c r="A46" s="807" t="s">
        <v>836</v>
      </c>
      <c r="B46" s="808"/>
      <c r="C46" s="808"/>
      <c r="D46" s="808"/>
      <c r="E46" s="809"/>
      <c r="F46" s="408">
        <f>F55+F65+F75</f>
        <v>2141461.8089999999</v>
      </c>
      <c r="G46" s="408">
        <f t="shared" ref="G46:L46" si="2">G55+G65+G75</f>
        <v>2341903.7549999999</v>
      </c>
      <c r="H46" s="408">
        <f t="shared" si="2"/>
        <v>2316933.517</v>
      </c>
      <c r="I46" s="408">
        <f t="shared" si="2"/>
        <v>2316933.517</v>
      </c>
      <c r="J46" s="408">
        <f t="shared" si="2"/>
        <v>2316933.517</v>
      </c>
      <c r="K46" s="408">
        <f t="shared" si="2"/>
        <v>2316933.517</v>
      </c>
      <c r="L46" s="408">
        <f t="shared" si="2"/>
        <v>13751099.632000001</v>
      </c>
      <c r="S46" s="1"/>
    </row>
    <row r="47" spans="1:27" ht="21" customHeight="1">
      <c r="A47" s="804" t="s">
        <v>89</v>
      </c>
      <c r="B47" s="804"/>
      <c r="C47" s="804"/>
      <c r="D47" s="804"/>
      <c r="E47" s="804"/>
      <c r="F47" s="405">
        <f>F56+F66+F76</f>
        <v>2141461.8089999999</v>
      </c>
      <c r="G47" s="405">
        <f t="shared" ref="G47:L47" si="3">G56+G66+G76</f>
        <v>2341903.7549999999</v>
      </c>
      <c r="H47" s="405">
        <f t="shared" si="3"/>
        <v>2316933.517</v>
      </c>
      <c r="I47" s="405">
        <f t="shared" si="3"/>
        <v>2316933.517</v>
      </c>
      <c r="J47" s="405">
        <f t="shared" si="3"/>
        <v>2316933.517</v>
      </c>
      <c r="K47" s="405">
        <f t="shared" si="3"/>
        <v>2316933.517</v>
      </c>
      <c r="L47" s="405">
        <f t="shared" si="3"/>
        <v>13751099.632000001</v>
      </c>
      <c r="S47" s="224"/>
    </row>
    <row r="48" spans="1:27" ht="15.75" customHeight="1">
      <c r="A48" s="810"/>
      <c r="B48" s="811" t="s">
        <v>90</v>
      </c>
      <c r="C48" s="811"/>
      <c r="D48" s="811"/>
      <c r="E48" s="811"/>
      <c r="F48" s="405">
        <f>F57+F67+F82</f>
        <v>267878.2</v>
      </c>
      <c r="G48" s="405">
        <f t="shared" ref="G48:L48" si="4">G57+G67+G82</f>
        <v>276505.39999999997</v>
      </c>
      <c r="H48" s="405">
        <f t="shared" si="4"/>
        <v>285354.09999999998</v>
      </c>
      <c r="I48" s="405">
        <f t="shared" si="4"/>
        <v>285354.09999999998</v>
      </c>
      <c r="J48" s="405">
        <f t="shared" si="4"/>
        <v>285354.09999999998</v>
      </c>
      <c r="K48" s="405">
        <f t="shared" si="4"/>
        <v>285354.09999999998</v>
      </c>
      <c r="L48" s="405">
        <f t="shared" si="4"/>
        <v>1685800</v>
      </c>
      <c r="S48" s="224"/>
    </row>
    <row r="49" spans="1:19" ht="35.25" customHeight="1">
      <c r="A49" s="810"/>
      <c r="B49" s="806" t="s">
        <v>91</v>
      </c>
      <c r="C49" s="806"/>
      <c r="D49" s="806"/>
      <c r="E49" s="806"/>
      <c r="F49" s="402">
        <v>0</v>
      </c>
      <c r="G49" s="402">
        <v>0</v>
      </c>
      <c r="H49" s="402">
        <v>0</v>
      </c>
      <c r="I49" s="402">
        <v>0</v>
      </c>
      <c r="J49" s="402">
        <v>0</v>
      </c>
      <c r="K49" s="402">
        <v>0</v>
      </c>
      <c r="L49" s="402">
        <v>0</v>
      </c>
      <c r="S49" s="1"/>
    </row>
    <row r="50" spans="1:19" ht="15.75" customHeight="1">
      <c r="A50" s="810"/>
      <c r="B50" s="804" t="s">
        <v>40</v>
      </c>
      <c r="C50" s="804"/>
      <c r="D50" s="804"/>
      <c r="E50" s="804"/>
      <c r="F50" s="402">
        <v>0</v>
      </c>
      <c r="G50" s="402">
        <v>0</v>
      </c>
      <c r="H50" s="402">
        <v>0</v>
      </c>
      <c r="I50" s="402">
        <v>0</v>
      </c>
      <c r="J50" s="402">
        <v>0</v>
      </c>
      <c r="K50" s="402">
        <v>0</v>
      </c>
      <c r="L50" s="402">
        <v>0</v>
      </c>
      <c r="S50" s="1"/>
    </row>
    <row r="51" spans="1:19" ht="54.75" customHeight="1">
      <c r="A51" s="810"/>
      <c r="B51" s="804" t="s">
        <v>123</v>
      </c>
      <c r="C51" s="804"/>
      <c r="D51" s="804"/>
      <c r="E51" s="804"/>
      <c r="F51" s="402">
        <v>0</v>
      </c>
      <c r="G51" s="402">
        <v>0</v>
      </c>
      <c r="H51" s="402">
        <v>0</v>
      </c>
      <c r="I51" s="402">
        <v>0</v>
      </c>
      <c r="J51" s="402">
        <v>0</v>
      </c>
      <c r="K51" s="402">
        <v>0</v>
      </c>
      <c r="L51" s="402">
        <v>0</v>
      </c>
      <c r="S51" s="1"/>
    </row>
    <row r="52" spans="1:19" ht="32.25" customHeight="1">
      <c r="A52" s="804" t="s">
        <v>93</v>
      </c>
      <c r="B52" s="804"/>
      <c r="C52" s="804"/>
      <c r="D52" s="804"/>
      <c r="E52" s="804"/>
      <c r="F52" s="402">
        <v>0</v>
      </c>
      <c r="G52" s="402">
        <v>0</v>
      </c>
      <c r="H52" s="402">
        <v>0</v>
      </c>
      <c r="I52" s="402">
        <v>0</v>
      </c>
      <c r="J52" s="402">
        <v>0</v>
      </c>
      <c r="K52" s="402">
        <v>0</v>
      </c>
      <c r="L52" s="402">
        <v>0</v>
      </c>
      <c r="S52" s="1"/>
    </row>
    <row r="53" spans="1:19" ht="18" customHeight="1">
      <c r="A53" s="804" t="s">
        <v>94</v>
      </c>
      <c r="B53" s="804"/>
      <c r="C53" s="804"/>
      <c r="D53" s="804"/>
      <c r="E53" s="804"/>
      <c r="F53" s="402">
        <v>0</v>
      </c>
      <c r="G53" s="402">
        <v>0</v>
      </c>
      <c r="H53" s="402">
        <v>0</v>
      </c>
      <c r="I53" s="402">
        <v>0</v>
      </c>
      <c r="J53" s="402">
        <v>0</v>
      </c>
      <c r="K53" s="402">
        <v>0</v>
      </c>
      <c r="L53" s="402">
        <v>0</v>
      </c>
      <c r="S53" s="1"/>
    </row>
    <row r="54" spans="1:19" ht="15.75" customHeight="1">
      <c r="A54" s="804" t="s">
        <v>95</v>
      </c>
      <c r="B54" s="804"/>
      <c r="C54" s="804"/>
      <c r="D54" s="804"/>
      <c r="E54" s="804"/>
      <c r="F54" s="402">
        <v>0</v>
      </c>
      <c r="G54" s="402">
        <v>0</v>
      </c>
      <c r="H54" s="402">
        <v>0</v>
      </c>
      <c r="I54" s="402">
        <v>0</v>
      </c>
      <c r="J54" s="402">
        <v>0</v>
      </c>
      <c r="K54" s="402">
        <v>0</v>
      </c>
      <c r="L54" s="402">
        <v>0</v>
      </c>
      <c r="S54" s="1"/>
    </row>
    <row r="55" spans="1:19" ht="120" customHeight="1">
      <c r="A55" s="812" t="s">
        <v>996</v>
      </c>
      <c r="B55" s="812"/>
      <c r="C55" s="812"/>
      <c r="D55" s="812"/>
      <c r="E55" s="812"/>
      <c r="F55" s="399">
        <f>F56+F61+F62+F63</f>
        <v>5100</v>
      </c>
      <c r="G55" s="399">
        <f t="shared" ref="G55:K55" si="5">G56+G61+G62+G63</f>
        <v>5100</v>
      </c>
      <c r="H55" s="399">
        <f t="shared" si="5"/>
        <v>5100</v>
      </c>
      <c r="I55" s="399">
        <f t="shared" si="5"/>
        <v>5100</v>
      </c>
      <c r="J55" s="399">
        <f t="shared" si="5"/>
        <v>5100</v>
      </c>
      <c r="K55" s="399">
        <f t="shared" si="5"/>
        <v>5100</v>
      </c>
      <c r="L55" s="398">
        <f>F55+G55+H55+I55+J55+K55</f>
        <v>30600</v>
      </c>
      <c r="M55" s="220" t="s">
        <v>651</v>
      </c>
      <c r="N55" s="224">
        <v>2116177.9649999999</v>
      </c>
      <c r="O55" s="224">
        <v>2316619.9109999998</v>
      </c>
      <c r="P55" s="224">
        <v>2291649.673</v>
      </c>
      <c r="S55" s="1"/>
    </row>
    <row r="56" spans="1:19" ht="15.75" customHeight="1">
      <c r="A56" s="804" t="s">
        <v>89</v>
      </c>
      <c r="B56" s="804"/>
      <c r="C56" s="804"/>
      <c r="D56" s="804"/>
      <c r="E56" s="804"/>
      <c r="F56" s="384">
        <v>5100</v>
      </c>
      <c r="G56" s="384">
        <v>5100</v>
      </c>
      <c r="H56" s="384">
        <v>5100</v>
      </c>
      <c r="I56" s="384">
        <v>5100</v>
      </c>
      <c r="J56" s="384">
        <v>5100</v>
      </c>
      <c r="K56" s="384">
        <v>5100</v>
      </c>
      <c r="L56" s="401">
        <f>F56+G56+H56+I56+J56+K56</f>
        <v>30600</v>
      </c>
      <c r="N56" s="224">
        <v>265636.40000000002</v>
      </c>
      <c r="O56" s="224">
        <v>274320.59999999998</v>
      </c>
      <c r="P56" s="224">
        <v>283244</v>
      </c>
      <c r="Q56" s="224"/>
      <c r="R56" s="224"/>
      <c r="S56" s="224"/>
    </row>
    <row r="57" spans="1:19" ht="15.75" customHeight="1">
      <c r="A57" s="959"/>
      <c r="B57" s="960" t="s">
        <v>90</v>
      </c>
      <c r="C57" s="960"/>
      <c r="D57" s="960"/>
      <c r="E57" s="960"/>
      <c r="F57" s="384">
        <v>2241.8000000000002</v>
      </c>
      <c r="G57" s="384">
        <v>2184.8000000000002</v>
      </c>
      <c r="H57" s="384">
        <v>2110.1</v>
      </c>
      <c r="I57" s="384">
        <v>2110.1</v>
      </c>
      <c r="J57" s="384">
        <v>2110.1</v>
      </c>
      <c r="K57" s="384">
        <v>2110.1</v>
      </c>
      <c r="L57" s="401">
        <f>SUM(F57:K57)</f>
        <v>12867.000000000002</v>
      </c>
      <c r="N57" s="224"/>
      <c r="O57" s="224"/>
      <c r="P57" s="224"/>
      <c r="Q57" s="224"/>
      <c r="R57" s="224"/>
      <c r="S57" s="224"/>
    </row>
    <row r="58" spans="1:19" ht="36.75" customHeight="1">
      <c r="A58" s="959"/>
      <c r="B58" s="961" t="s">
        <v>91</v>
      </c>
      <c r="C58" s="961"/>
      <c r="D58" s="961"/>
      <c r="E58" s="961"/>
      <c r="F58" s="402">
        <v>0</v>
      </c>
      <c r="G58" s="402">
        <v>0</v>
      </c>
      <c r="H58" s="402">
        <v>0</v>
      </c>
      <c r="I58" s="402">
        <v>0</v>
      </c>
      <c r="J58" s="402">
        <v>0</v>
      </c>
      <c r="K58" s="402">
        <v>0</v>
      </c>
      <c r="L58" s="402">
        <v>0</v>
      </c>
      <c r="S58" s="1"/>
    </row>
    <row r="59" spans="1:19" ht="15.75" customHeight="1">
      <c r="A59" s="959"/>
      <c r="B59" s="940" t="s">
        <v>40</v>
      </c>
      <c r="C59" s="940"/>
      <c r="D59" s="940"/>
      <c r="E59" s="940"/>
      <c r="F59" s="402">
        <v>0</v>
      </c>
      <c r="G59" s="402">
        <v>0</v>
      </c>
      <c r="H59" s="402">
        <v>0</v>
      </c>
      <c r="I59" s="402">
        <v>0</v>
      </c>
      <c r="J59" s="402">
        <v>0</v>
      </c>
      <c r="K59" s="402">
        <v>0</v>
      </c>
      <c r="L59" s="402">
        <v>0</v>
      </c>
      <c r="S59" s="1"/>
    </row>
    <row r="60" spans="1:19" ht="55.5" customHeight="1">
      <c r="A60" s="959"/>
      <c r="B60" s="940" t="s">
        <v>123</v>
      </c>
      <c r="C60" s="940"/>
      <c r="D60" s="940"/>
      <c r="E60" s="940"/>
      <c r="F60" s="402">
        <v>0</v>
      </c>
      <c r="G60" s="402">
        <v>0</v>
      </c>
      <c r="H60" s="402">
        <v>0</v>
      </c>
      <c r="I60" s="402">
        <v>0</v>
      </c>
      <c r="J60" s="402">
        <v>0</v>
      </c>
      <c r="K60" s="402">
        <v>0</v>
      </c>
      <c r="L60" s="402">
        <v>0</v>
      </c>
      <c r="S60" s="1"/>
    </row>
    <row r="61" spans="1:19" ht="36.75" customHeight="1">
      <c r="A61" s="940" t="s">
        <v>93</v>
      </c>
      <c r="B61" s="940"/>
      <c r="C61" s="940"/>
      <c r="D61" s="940"/>
      <c r="E61" s="940"/>
      <c r="F61" s="402">
        <v>0</v>
      </c>
      <c r="G61" s="402">
        <v>0</v>
      </c>
      <c r="H61" s="402">
        <v>0</v>
      </c>
      <c r="I61" s="402">
        <v>0</v>
      </c>
      <c r="J61" s="402">
        <v>0</v>
      </c>
      <c r="K61" s="402">
        <v>0</v>
      </c>
      <c r="L61" s="402">
        <v>0</v>
      </c>
      <c r="S61" s="1"/>
    </row>
    <row r="62" spans="1:19" ht="15.75" customHeight="1">
      <c r="A62" s="940" t="s">
        <v>94</v>
      </c>
      <c r="B62" s="940"/>
      <c r="C62" s="940"/>
      <c r="D62" s="940"/>
      <c r="E62" s="940"/>
      <c r="F62" s="402">
        <v>0</v>
      </c>
      <c r="G62" s="402">
        <v>0</v>
      </c>
      <c r="H62" s="402">
        <v>0</v>
      </c>
      <c r="I62" s="402">
        <v>0</v>
      </c>
      <c r="J62" s="402">
        <v>0</v>
      </c>
      <c r="K62" s="402">
        <v>0</v>
      </c>
      <c r="L62" s="402">
        <v>0</v>
      </c>
      <c r="S62" s="1"/>
    </row>
    <row r="63" spans="1:19" ht="15.75" customHeight="1">
      <c r="A63" s="804" t="s">
        <v>95</v>
      </c>
      <c r="B63" s="804"/>
      <c r="C63" s="804"/>
      <c r="D63" s="804"/>
      <c r="E63" s="804"/>
      <c r="F63" s="402">
        <v>0</v>
      </c>
      <c r="G63" s="402">
        <v>0</v>
      </c>
      <c r="H63" s="402">
        <v>0</v>
      </c>
      <c r="I63" s="402">
        <v>0</v>
      </c>
      <c r="J63" s="402">
        <v>0</v>
      </c>
      <c r="K63" s="402">
        <v>0</v>
      </c>
      <c r="L63" s="402">
        <v>0</v>
      </c>
      <c r="S63" s="1"/>
    </row>
    <row r="64" spans="1:19" ht="15.75" customHeight="1">
      <c r="A64" s="821" t="s">
        <v>97</v>
      </c>
      <c r="B64" s="821"/>
      <c r="C64" s="821"/>
      <c r="D64" s="821"/>
      <c r="E64" s="821"/>
      <c r="F64" s="386">
        <v>0</v>
      </c>
      <c r="G64" s="386">
        <v>0</v>
      </c>
      <c r="H64" s="386">
        <v>0</v>
      </c>
      <c r="I64" s="386">
        <v>0</v>
      </c>
      <c r="J64" s="386">
        <v>0</v>
      </c>
      <c r="K64" s="386">
        <v>0</v>
      </c>
      <c r="L64" s="386">
        <v>0</v>
      </c>
      <c r="S64" s="1"/>
    </row>
    <row r="65" spans="1:19" ht="46.5" customHeight="1">
      <c r="A65" s="812" t="s">
        <v>997</v>
      </c>
      <c r="B65" s="812"/>
      <c r="C65" s="812"/>
      <c r="D65" s="812"/>
      <c r="E65" s="812"/>
      <c r="F65" s="399">
        <f>F66+F71+F72+F73</f>
        <v>2116177.9649999999</v>
      </c>
      <c r="G65" s="399">
        <f t="shared" ref="G65:K65" si="6">G66+G71+G72+G73</f>
        <v>2316619.9109999998</v>
      </c>
      <c r="H65" s="399">
        <f t="shared" si="6"/>
        <v>2291649.673</v>
      </c>
      <c r="I65" s="399">
        <f t="shared" si="6"/>
        <v>2291649.673</v>
      </c>
      <c r="J65" s="399">
        <f t="shared" si="6"/>
        <v>2291649.673</v>
      </c>
      <c r="K65" s="399">
        <f t="shared" si="6"/>
        <v>2291649.673</v>
      </c>
      <c r="L65" s="398">
        <f>F65+G65+H65+I65+J65+K65</f>
        <v>13599396.568000002</v>
      </c>
      <c r="M65" s="220" t="s">
        <v>652</v>
      </c>
      <c r="N65" s="224">
        <v>5100</v>
      </c>
      <c r="O65" s="224">
        <v>5100</v>
      </c>
      <c r="P65" s="224">
        <v>5100</v>
      </c>
      <c r="S65" s="1"/>
    </row>
    <row r="66" spans="1:19" ht="15.75" customHeight="1">
      <c r="A66" s="804" t="s">
        <v>89</v>
      </c>
      <c r="B66" s="804"/>
      <c r="C66" s="804"/>
      <c r="D66" s="804"/>
      <c r="E66" s="804"/>
      <c r="F66" s="384">
        <v>2116177.9649999999</v>
      </c>
      <c r="G66" s="384">
        <v>2316619.9109999998</v>
      </c>
      <c r="H66" s="384">
        <v>2291649.673</v>
      </c>
      <c r="I66" s="384">
        <v>2291649.673</v>
      </c>
      <c r="J66" s="384">
        <v>2291649.673</v>
      </c>
      <c r="K66" s="384">
        <v>2291649.673</v>
      </c>
      <c r="L66" s="384">
        <f>F66+G66+H66+I66+J66+K66</f>
        <v>13599396.568000002</v>
      </c>
      <c r="N66" s="224">
        <v>2241.8000000000002</v>
      </c>
      <c r="O66" s="224">
        <v>2184.8000000000002</v>
      </c>
      <c r="P66" s="224">
        <v>2110.1</v>
      </c>
      <c r="Q66" s="224"/>
      <c r="R66" s="224"/>
      <c r="S66" s="224"/>
    </row>
    <row r="67" spans="1:19" ht="21" customHeight="1">
      <c r="A67" s="810"/>
      <c r="B67" s="811" t="s">
        <v>90</v>
      </c>
      <c r="C67" s="811"/>
      <c r="D67" s="811"/>
      <c r="E67" s="811"/>
      <c r="F67" s="384">
        <v>265636.40000000002</v>
      </c>
      <c r="G67" s="384">
        <v>274320.59999999998</v>
      </c>
      <c r="H67" s="384">
        <v>283244</v>
      </c>
      <c r="I67" s="384">
        <v>283244</v>
      </c>
      <c r="J67" s="384">
        <v>283244</v>
      </c>
      <c r="K67" s="384">
        <v>283244</v>
      </c>
      <c r="L67" s="401">
        <f>F67+G67+H67+I67+J67+K67</f>
        <v>1672933</v>
      </c>
      <c r="N67" s="224"/>
      <c r="O67" s="224"/>
      <c r="P67" s="224"/>
      <c r="Q67" s="224"/>
      <c r="R67" s="224"/>
      <c r="S67" s="224"/>
    </row>
    <row r="68" spans="1:19" ht="33" customHeight="1">
      <c r="A68" s="810"/>
      <c r="B68" s="806" t="s">
        <v>91</v>
      </c>
      <c r="C68" s="806"/>
      <c r="D68" s="806"/>
      <c r="E68" s="806"/>
      <c r="F68" s="402">
        <v>0</v>
      </c>
      <c r="G68" s="402">
        <v>0</v>
      </c>
      <c r="H68" s="402">
        <v>0</v>
      </c>
      <c r="I68" s="402">
        <v>0</v>
      </c>
      <c r="J68" s="402">
        <v>0</v>
      </c>
      <c r="K68" s="402">
        <v>0</v>
      </c>
      <c r="L68" s="402">
        <v>0</v>
      </c>
      <c r="S68" s="1"/>
    </row>
    <row r="69" spans="1:19" ht="15.75" customHeight="1">
      <c r="A69" s="810"/>
      <c r="B69" s="804" t="s">
        <v>40</v>
      </c>
      <c r="C69" s="804"/>
      <c r="D69" s="804"/>
      <c r="E69" s="804"/>
      <c r="F69" s="402">
        <v>0</v>
      </c>
      <c r="G69" s="402">
        <v>0</v>
      </c>
      <c r="H69" s="402">
        <v>0</v>
      </c>
      <c r="I69" s="402">
        <v>0</v>
      </c>
      <c r="J69" s="402">
        <v>0</v>
      </c>
      <c r="K69" s="402">
        <v>0</v>
      </c>
      <c r="L69" s="402">
        <v>0</v>
      </c>
      <c r="S69" s="1"/>
    </row>
    <row r="70" spans="1:19" ht="51.75" customHeight="1">
      <c r="A70" s="810"/>
      <c r="B70" s="804" t="s">
        <v>123</v>
      </c>
      <c r="C70" s="804"/>
      <c r="D70" s="804"/>
      <c r="E70" s="804"/>
      <c r="F70" s="402">
        <v>0</v>
      </c>
      <c r="G70" s="402">
        <v>0</v>
      </c>
      <c r="H70" s="402">
        <v>0</v>
      </c>
      <c r="I70" s="402">
        <v>0</v>
      </c>
      <c r="J70" s="402">
        <v>0</v>
      </c>
      <c r="K70" s="402">
        <v>0</v>
      </c>
      <c r="L70" s="402">
        <v>0</v>
      </c>
      <c r="S70" s="1"/>
    </row>
    <row r="71" spans="1:19" ht="36" customHeight="1">
      <c r="A71" s="948" t="s">
        <v>93</v>
      </c>
      <c r="B71" s="948"/>
      <c r="C71" s="948"/>
      <c r="D71" s="948"/>
      <c r="E71" s="948"/>
      <c r="F71" s="411">
        <v>0</v>
      </c>
      <c r="G71" s="411">
        <v>0</v>
      </c>
      <c r="H71" s="411">
        <v>0</v>
      </c>
      <c r="I71" s="411">
        <v>0</v>
      </c>
      <c r="J71" s="411">
        <v>0</v>
      </c>
      <c r="K71" s="411">
        <v>0</v>
      </c>
      <c r="L71" s="411">
        <v>0</v>
      </c>
      <c r="S71" s="1"/>
    </row>
    <row r="72" spans="1:19" ht="15.75" customHeight="1">
      <c r="A72" s="804" t="s">
        <v>94</v>
      </c>
      <c r="B72" s="804"/>
      <c r="C72" s="804"/>
      <c r="D72" s="804"/>
      <c r="E72" s="804"/>
      <c r="F72" s="402">
        <v>0</v>
      </c>
      <c r="G72" s="402">
        <v>0</v>
      </c>
      <c r="H72" s="402">
        <v>0</v>
      </c>
      <c r="I72" s="402">
        <v>0</v>
      </c>
      <c r="J72" s="402">
        <v>0</v>
      </c>
      <c r="K72" s="402">
        <v>0</v>
      </c>
      <c r="L72" s="402">
        <v>0</v>
      </c>
      <c r="S72" s="1"/>
    </row>
    <row r="73" spans="1:19" ht="15.75" customHeight="1">
      <c r="A73" s="804" t="s">
        <v>95</v>
      </c>
      <c r="B73" s="804"/>
      <c r="C73" s="804"/>
      <c r="D73" s="804"/>
      <c r="E73" s="804"/>
      <c r="F73" s="402">
        <v>0</v>
      </c>
      <c r="G73" s="402">
        <v>0</v>
      </c>
      <c r="H73" s="402">
        <v>0</v>
      </c>
      <c r="I73" s="402">
        <v>0</v>
      </c>
      <c r="J73" s="402">
        <v>0</v>
      </c>
      <c r="K73" s="402">
        <v>0</v>
      </c>
      <c r="L73" s="402">
        <v>0</v>
      </c>
      <c r="S73" s="1"/>
    </row>
    <row r="74" spans="1:19" ht="15.75" customHeight="1">
      <c r="A74" s="821" t="s">
        <v>97</v>
      </c>
      <c r="B74" s="821"/>
      <c r="C74" s="821"/>
      <c r="D74" s="821"/>
      <c r="E74" s="821"/>
      <c r="F74" s="386">
        <v>0</v>
      </c>
      <c r="G74" s="386">
        <v>0</v>
      </c>
      <c r="H74" s="386">
        <v>0</v>
      </c>
      <c r="I74" s="386">
        <v>0</v>
      </c>
      <c r="J74" s="386">
        <v>0</v>
      </c>
      <c r="K74" s="386">
        <v>0</v>
      </c>
      <c r="L74" s="386">
        <v>0</v>
      </c>
      <c r="S74" s="1"/>
    </row>
    <row r="75" spans="1:19" ht="67.5" customHeight="1">
      <c r="A75" s="974" t="s">
        <v>998</v>
      </c>
      <c r="B75" s="975"/>
      <c r="C75" s="975"/>
      <c r="D75" s="975"/>
      <c r="E75" s="976"/>
      <c r="F75" s="399">
        <f>F76</f>
        <v>20183.844000000001</v>
      </c>
      <c r="G75" s="399">
        <f t="shared" ref="G75:L75" si="7">G76</f>
        <v>20183.844000000001</v>
      </c>
      <c r="H75" s="399">
        <f t="shared" si="7"/>
        <v>20183.844000000001</v>
      </c>
      <c r="I75" s="399">
        <f t="shared" si="7"/>
        <v>20183.844000000001</v>
      </c>
      <c r="J75" s="399">
        <f t="shared" si="7"/>
        <v>20183.844000000001</v>
      </c>
      <c r="K75" s="399">
        <f t="shared" si="7"/>
        <v>20183.844000000001</v>
      </c>
      <c r="L75" s="399">
        <f t="shared" si="7"/>
        <v>121103.064</v>
      </c>
      <c r="M75" s="220" t="s">
        <v>653</v>
      </c>
      <c r="N75" s="224">
        <v>20183.844000000001</v>
      </c>
      <c r="O75" s="224">
        <v>20183.844000000001</v>
      </c>
      <c r="P75" s="224">
        <v>20183.844000000001</v>
      </c>
      <c r="S75" s="1"/>
    </row>
    <row r="76" spans="1:19" ht="18" customHeight="1">
      <c r="A76" s="962" t="s">
        <v>89</v>
      </c>
      <c r="B76" s="963"/>
      <c r="C76" s="963"/>
      <c r="D76" s="963"/>
      <c r="E76" s="964"/>
      <c r="F76" s="384">
        <v>20183.844000000001</v>
      </c>
      <c r="G76" s="384">
        <v>20183.844000000001</v>
      </c>
      <c r="H76" s="384">
        <v>20183.844000000001</v>
      </c>
      <c r="I76" s="384">
        <v>20183.844000000001</v>
      </c>
      <c r="J76" s="384">
        <v>20183.844000000001</v>
      </c>
      <c r="K76" s="384">
        <v>20183.844000000001</v>
      </c>
      <c r="L76" s="401">
        <f>F76+G76+H76+I76+J76+K76</f>
        <v>121103.064</v>
      </c>
      <c r="N76" s="224"/>
      <c r="O76" s="224"/>
      <c r="P76" s="224"/>
      <c r="Q76" s="224"/>
      <c r="R76" s="224"/>
      <c r="S76" s="1"/>
    </row>
    <row r="77" spans="1:19" s="15" customFormat="1" ht="15.75" hidden="1" customHeight="1">
      <c r="A77" s="965"/>
      <c r="B77" s="968" t="s">
        <v>90</v>
      </c>
      <c r="C77" s="969"/>
      <c r="D77" s="969"/>
      <c r="E77" s="970"/>
      <c r="F77" s="384"/>
      <c r="G77" s="384"/>
      <c r="H77" s="384"/>
      <c r="I77" s="409"/>
      <c r="J77" s="410"/>
      <c r="K77" s="410"/>
      <c r="L77" s="410"/>
      <c r="M77" s="1"/>
      <c r="N77" s="224"/>
      <c r="O77" s="224"/>
      <c r="P77" s="224"/>
      <c r="Q77" s="224"/>
      <c r="R77" s="224"/>
    </row>
    <row r="78" spans="1:19" s="15" customFormat="1" ht="15.75" hidden="1" customHeight="1">
      <c r="A78" s="966"/>
      <c r="B78" s="971" t="s">
        <v>91</v>
      </c>
      <c r="C78" s="972"/>
      <c r="D78" s="972"/>
      <c r="E78" s="973"/>
      <c r="F78" s="402"/>
      <c r="G78" s="402"/>
      <c r="H78" s="402"/>
      <c r="I78" s="403"/>
      <c r="J78" s="404"/>
      <c r="K78" s="404"/>
      <c r="L78" s="404"/>
      <c r="M78" s="1"/>
      <c r="N78" s="1"/>
      <c r="O78" s="1"/>
      <c r="P78" s="1"/>
      <c r="Q78" s="1"/>
      <c r="R78" s="1"/>
    </row>
    <row r="79" spans="1:19" s="15" customFormat="1" ht="15.75" hidden="1" customHeight="1">
      <c r="A79" s="966"/>
      <c r="B79" s="962" t="s">
        <v>40</v>
      </c>
      <c r="C79" s="963"/>
      <c r="D79" s="963"/>
      <c r="E79" s="964"/>
      <c r="F79" s="384"/>
      <c r="G79" s="384"/>
      <c r="H79" s="384"/>
      <c r="I79" s="409"/>
      <c r="J79" s="410"/>
      <c r="K79" s="410"/>
      <c r="L79" s="410"/>
      <c r="M79" s="1"/>
      <c r="N79" s="1"/>
      <c r="O79" s="1"/>
      <c r="P79" s="1"/>
      <c r="Q79" s="1"/>
      <c r="R79" s="1"/>
    </row>
    <row r="80" spans="1:19" s="15" customFormat="1" ht="34.5" hidden="1" customHeight="1">
      <c r="A80" s="967"/>
      <c r="B80" s="962" t="s">
        <v>123</v>
      </c>
      <c r="C80" s="963"/>
      <c r="D80" s="963"/>
      <c r="E80" s="964"/>
      <c r="F80" s="402"/>
      <c r="G80" s="402"/>
      <c r="H80" s="402"/>
      <c r="I80" s="403"/>
      <c r="J80" s="404"/>
      <c r="K80" s="404"/>
      <c r="L80" s="404"/>
      <c r="M80" s="1"/>
      <c r="N80" s="1"/>
      <c r="O80" s="1"/>
      <c r="P80" s="1"/>
      <c r="Q80" s="1"/>
      <c r="R80" s="1"/>
    </row>
    <row r="81" spans="1:19" ht="15.75" hidden="1" customHeight="1">
      <c r="A81" s="962" t="s">
        <v>93</v>
      </c>
      <c r="B81" s="963"/>
      <c r="C81" s="963"/>
      <c r="D81" s="963"/>
      <c r="E81" s="964"/>
      <c r="F81" s="406"/>
      <c r="G81" s="406"/>
      <c r="H81" s="406"/>
      <c r="I81" s="406"/>
      <c r="J81" s="410"/>
      <c r="K81" s="410"/>
      <c r="L81" s="410"/>
      <c r="S81" s="1"/>
    </row>
    <row r="82" spans="1:19" ht="15.75" customHeight="1">
      <c r="A82" s="810"/>
      <c r="B82" s="811" t="s">
        <v>90</v>
      </c>
      <c r="C82" s="811"/>
      <c r="D82" s="811"/>
      <c r="E82" s="811"/>
      <c r="F82" s="402">
        <v>0</v>
      </c>
      <c r="G82" s="402">
        <v>0</v>
      </c>
      <c r="H82" s="402">
        <v>0</v>
      </c>
      <c r="I82" s="402">
        <v>0</v>
      </c>
      <c r="J82" s="402">
        <v>0</v>
      </c>
      <c r="K82" s="402">
        <v>0</v>
      </c>
      <c r="L82" s="402">
        <v>0</v>
      </c>
      <c r="S82" s="1"/>
    </row>
    <row r="83" spans="1:19" ht="15.75" customHeight="1">
      <c r="A83" s="810"/>
      <c r="B83" s="806" t="s">
        <v>91</v>
      </c>
      <c r="C83" s="806"/>
      <c r="D83" s="806"/>
      <c r="E83" s="806"/>
      <c r="F83" s="402">
        <v>0</v>
      </c>
      <c r="G83" s="402">
        <v>0</v>
      </c>
      <c r="H83" s="402">
        <v>0</v>
      </c>
      <c r="I83" s="402">
        <v>0</v>
      </c>
      <c r="J83" s="402">
        <v>0</v>
      </c>
      <c r="K83" s="402">
        <v>0</v>
      </c>
      <c r="L83" s="402">
        <v>0</v>
      </c>
      <c r="S83" s="1"/>
    </row>
    <row r="84" spans="1:19" ht="15.75" customHeight="1">
      <c r="A84" s="810"/>
      <c r="B84" s="804" t="s">
        <v>40</v>
      </c>
      <c r="C84" s="804"/>
      <c r="D84" s="804"/>
      <c r="E84" s="804"/>
      <c r="F84" s="402">
        <v>0</v>
      </c>
      <c r="G84" s="402">
        <v>0</v>
      </c>
      <c r="H84" s="402">
        <v>0</v>
      </c>
      <c r="I84" s="402">
        <v>0</v>
      </c>
      <c r="J84" s="402">
        <v>0</v>
      </c>
      <c r="K84" s="402">
        <v>0</v>
      </c>
      <c r="L84" s="402">
        <v>0</v>
      </c>
      <c r="S84" s="1"/>
    </row>
    <row r="85" spans="1:19" ht="15.75" customHeight="1">
      <c r="A85" s="810"/>
      <c r="B85" s="804" t="s">
        <v>123</v>
      </c>
      <c r="C85" s="804"/>
      <c r="D85" s="804"/>
      <c r="E85" s="804"/>
      <c r="F85" s="402">
        <v>0</v>
      </c>
      <c r="G85" s="402">
        <v>0</v>
      </c>
      <c r="H85" s="402">
        <v>0</v>
      </c>
      <c r="I85" s="402">
        <v>0</v>
      </c>
      <c r="J85" s="402">
        <v>0</v>
      </c>
      <c r="K85" s="402">
        <v>0</v>
      </c>
      <c r="L85" s="402">
        <v>0</v>
      </c>
      <c r="S85" s="1"/>
    </row>
    <row r="86" spans="1:19" ht="15.75" customHeight="1">
      <c r="A86" s="948" t="s">
        <v>93</v>
      </c>
      <c r="B86" s="948"/>
      <c r="C86" s="948"/>
      <c r="D86" s="948"/>
      <c r="E86" s="948"/>
      <c r="F86" s="411">
        <v>0</v>
      </c>
      <c r="G86" s="411">
        <v>0</v>
      </c>
      <c r="H86" s="411">
        <v>0</v>
      </c>
      <c r="I86" s="411">
        <v>0</v>
      </c>
      <c r="J86" s="411">
        <v>0</v>
      </c>
      <c r="K86" s="411">
        <v>0</v>
      </c>
      <c r="L86" s="411">
        <v>0</v>
      </c>
      <c r="S86" s="1"/>
    </row>
    <row r="87" spans="1:19" ht="15.75" customHeight="1">
      <c r="A87" s="804" t="s">
        <v>94</v>
      </c>
      <c r="B87" s="804"/>
      <c r="C87" s="804"/>
      <c r="D87" s="804"/>
      <c r="E87" s="804"/>
      <c r="F87" s="402">
        <v>0</v>
      </c>
      <c r="G87" s="402">
        <v>0</v>
      </c>
      <c r="H87" s="402">
        <v>0</v>
      </c>
      <c r="I87" s="402">
        <v>0</v>
      </c>
      <c r="J87" s="402">
        <v>0</v>
      </c>
      <c r="K87" s="402">
        <v>0</v>
      </c>
      <c r="L87" s="402">
        <v>0</v>
      </c>
      <c r="S87" s="1"/>
    </row>
    <row r="88" spans="1:19" ht="15.75" customHeight="1">
      <c r="A88" s="804" t="s">
        <v>95</v>
      </c>
      <c r="B88" s="804"/>
      <c r="C88" s="804"/>
      <c r="D88" s="804"/>
      <c r="E88" s="804"/>
      <c r="F88" s="402">
        <v>0</v>
      </c>
      <c r="G88" s="402">
        <v>0</v>
      </c>
      <c r="H88" s="402">
        <v>0</v>
      </c>
      <c r="I88" s="402">
        <v>0</v>
      </c>
      <c r="J88" s="402">
        <v>0</v>
      </c>
      <c r="K88" s="402">
        <v>0</v>
      </c>
      <c r="L88" s="402">
        <v>0</v>
      </c>
      <c r="S88" s="1"/>
    </row>
    <row r="89" spans="1:19" ht="15.75" customHeight="1">
      <c r="A89" s="821" t="s">
        <v>97</v>
      </c>
      <c r="B89" s="821"/>
      <c r="C89" s="821"/>
      <c r="D89" s="821"/>
      <c r="E89" s="821"/>
      <c r="F89" s="386">
        <v>0</v>
      </c>
      <c r="G89" s="386">
        <v>0</v>
      </c>
      <c r="H89" s="386">
        <v>0</v>
      </c>
      <c r="I89" s="386">
        <v>0</v>
      </c>
      <c r="J89" s="386">
        <v>0</v>
      </c>
      <c r="K89" s="386">
        <v>0</v>
      </c>
      <c r="L89" s="386">
        <v>0</v>
      </c>
      <c r="S89" s="1"/>
    </row>
    <row r="90" spans="1:19">
      <c r="A90" s="943" t="s">
        <v>300</v>
      </c>
      <c r="B90" s="943"/>
      <c r="C90" s="943"/>
      <c r="D90" s="943"/>
      <c r="E90" s="943"/>
      <c r="F90" s="943"/>
    </row>
    <row r="91" spans="1:19" ht="136.5" customHeight="1">
      <c r="A91" s="801" t="s">
        <v>128</v>
      </c>
      <c r="B91" s="801"/>
      <c r="C91" s="288" t="s">
        <v>129</v>
      </c>
      <c r="D91" s="287" t="s">
        <v>843</v>
      </c>
      <c r="E91" s="287" t="s">
        <v>131</v>
      </c>
      <c r="F91" s="287" t="s">
        <v>19</v>
      </c>
    </row>
    <row r="92" spans="1:19">
      <c r="A92" s="845">
        <v>1</v>
      </c>
      <c r="B92" s="847"/>
      <c r="C92" s="288">
        <v>2</v>
      </c>
      <c r="D92" s="287">
        <v>3</v>
      </c>
      <c r="E92" s="287">
        <v>4</v>
      </c>
      <c r="F92" s="287">
        <v>5</v>
      </c>
    </row>
    <row r="93" spans="1:19">
      <c r="A93" s="857" t="s">
        <v>343</v>
      </c>
      <c r="B93" s="858"/>
      <c r="C93" s="858"/>
      <c r="D93" s="858"/>
      <c r="E93" s="858"/>
      <c r="F93" s="859"/>
    </row>
    <row r="94" spans="1:19" ht="238.5" customHeight="1">
      <c r="A94" s="867" t="s">
        <v>903</v>
      </c>
      <c r="B94" s="868"/>
      <c r="C94" s="112" t="s">
        <v>132</v>
      </c>
      <c r="D94" s="111" t="s">
        <v>206</v>
      </c>
      <c r="E94" s="112" t="s">
        <v>349</v>
      </c>
      <c r="F94" s="110" t="s">
        <v>79</v>
      </c>
    </row>
    <row r="95" spans="1:19" s="86" customFormat="1" ht="105">
      <c r="A95" s="855" t="s">
        <v>999</v>
      </c>
      <c r="B95" s="856"/>
      <c r="C95" s="302" t="s">
        <v>244</v>
      </c>
      <c r="D95" s="97" t="s">
        <v>206</v>
      </c>
      <c r="E95" s="51" t="s">
        <v>1000</v>
      </c>
      <c r="F95" s="52" t="s">
        <v>347</v>
      </c>
      <c r="S95" s="119"/>
    </row>
    <row r="96" spans="1:19" s="86" customFormat="1" ht="107.25" customHeight="1">
      <c r="A96" s="855" t="s">
        <v>1001</v>
      </c>
      <c r="B96" s="856"/>
      <c r="C96" s="302" t="s">
        <v>1007</v>
      </c>
      <c r="D96" s="97" t="s">
        <v>206</v>
      </c>
      <c r="E96" s="51" t="s">
        <v>285</v>
      </c>
      <c r="F96" s="52" t="s">
        <v>347</v>
      </c>
      <c r="S96" s="119"/>
    </row>
    <row r="97" spans="1:19" s="86" customFormat="1" ht="119.25" customHeight="1">
      <c r="A97" s="855" t="s">
        <v>1003</v>
      </c>
      <c r="B97" s="856"/>
      <c r="C97" s="302" t="s">
        <v>529</v>
      </c>
      <c r="D97" s="97" t="s">
        <v>206</v>
      </c>
      <c r="E97" s="51" t="s">
        <v>1002</v>
      </c>
      <c r="F97" s="52" t="s">
        <v>347</v>
      </c>
      <c r="S97" s="119"/>
    </row>
    <row r="98" spans="1:19" ht="105">
      <c r="A98" s="855" t="s">
        <v>1004</v>
      </c>
      <c r="B98" s="856"/>
      <c r="C98" s="302" t="s">
        <v>297</v>
      </c>
      <c r="D98" s="97" t="s">
        <v>206</v>
      </c>
      <c r="E98" s="51" t="s">
        <v>286</v>
      </c>
      <c r="F98" s="52" t="s">
        <v>347</v>
      </c>
    </row>
    <row r="99" spans="1:19" ht="105">
      <c r="A99" s="855" t="s">
        <v>1005</v>
      </c>
      <c r="B99" s="856"/>
      <c r="C99" s="302" t="s">
        <v>1008</v>
      </c>
      <c r="D99" s="97" t="s">
        <v>206</v>
      </c>
      <c r="E99" s="51" t="s">
        <v>349</v>
      </c>
      <c r="F99" s="52" t="s">
        <v>79</v>
      </c>
    </row>
    <row r="100" spans="1:19" ht="105">
      <c r="A100" s="855" t="s">
        <v>1006</v>
      </c>
      <c r="B100" s="856"/>
      <c r="C100" s="99" t="s">
        <v>316</v>
      </c>
      <c r="D100" s="97" t="s">
        <v>206</v>
      </c>
      <c r="E100" s="51" t="s">
        <v>348</v>
      </c>
      <c r="F100" s="52" t="s">
        <v>79</v>
      </c>
    </row>
    <row r="101" spans="1:19" ht="105">
      <c r="A101" s="867" t="s">
        <v>904</v>
      </c>
      <c r="B101" s="868"/>
      <c r="C101" s="112" t="s">
        <v>132</v>
      </c>
      <c r="D101" s="111" t="s">
        <v>206</v>
      </c>
      <c r="E101" s="112" t="s">
        <v>348</v>
      </c>
      <c r="F101" s="112" t="s">
        <v>79</v>
      </c>
    </row>
    <row r="102" spans="1:19" ht="105">
      <c r="A102" s="855" t="s">
        <v>1009</v>
      </c>
      <c r="B102" s="856"/>
      <c r="C102" s="302" t="s">
        <v>244</v>
      </c>
      <c r="D102" s="97" t="s">
        <v>206</v>
      </c>
      <c r="E102" s="51" t="s">
        <v>1000</v>
      </c>
      <c r="F102" s="52" t="s">
        <v>347</v>
      </c>
    </row>
    <row r="103" spans="1:19" ht="105">
      <c r="A103" s="855" t="s">
        <v>1010</v>
      </c>
      <c r="B103" s="856"/>
      <c r="C103" s="302" t="s">
        <v>1007</v>
      </c>
      <c r="D103" s="97" t="s">
        <v>206</v>
      </c>
      <c r="E103" s="51" t="s">
        <v>285</v>
      </c>
      <c r="F103" s="52" t="s">
        <v>347</v>
      </c>
    </row>
    <row r="104" spans="1:19" ht="105">
      <c r="A104" s="855" t="s">
        <v>1011</v>
      </c>
      <c r="B104" s="856"/>
      <c r="C104" s="302" t="s">
        <v>529</v>
      </c>
      <c r="D104" s="97" t="s">
        <v>206</v>
      </c>
      <c r="E104" s="51" t="s">
        <v>1002</v>
      </c>
      <c r="F104" s="52" t="s">
        <v>347</v>
      </c>
    </row>
    <row r="105" spans="1:19" ht="105">
      <c r="A105" s="855" t="s">
        <v>1012</v>
      </c>
      <c r="B105" s="856"/>
      <c r="C105" s="302" t="s">
        <v>297</v>
      </c>
      <c r="D105" s="97" t="s">
        <v>206</v>
      </c>
      <c r="E105" s="51" t="s">
        <v>67</v>
      </c>
      <c r="F105" s="52" t="s">
        <v>347</v>
      </c>
      <c r="H105" s="242" t="s">
        <v>345</v>
      </c>
      <c r="I105" s="242" t="s">
        <v>344</v>
      </c>
      <c r="J105" s="242"/>
      <c r="K105" s="242"/>
    </row>
    <row r="106" spans="1:19" ht="105">
      <c r="A106" s="855" t="s">
        <v>1013</v>
      </c>
      <c r="B106" s="856"/>
      <c r="C106" s="302" t="s">
        <v>1008</v>
      </c>
      <c r="D106" s="97" t="s">
        <v>206</v>
      </c>
      <c r="E106" s="51" t="s">
        <v>349</v>
      </c>
      <c r="F106" s="52" t="s">
        <v>79</v>
      </c>
    </row>
    <row r="107" spans="1:19" ht="105">
      <c r="A107" s="855" t="s">
        <v>1014</v>
      </c>
      <c r="B107" s="856"/>
      <c r="C107" s="99" t="s">
        <v>316</v>
      </c>
      <c r="D107" s="97" t="s">
        <v>206</v>
      </c>
      <c r="E107" s="51" t="s">
        <v>348</v>
      </c>
      <c r="F107" s="52" t="s">
        <v>79</v>
      </c>
    </row>
    <row r="108" spans="1:19" ht="105">
      <c r="A108" s="867" t="s">
        <v>1015</v>
      </c>
      <c r="B108" s="868"/>
      <c r="C108" s="112" t="s">
        <v>132</v>
      </c>
      <c r="D108" s="111" t="s">
        <v>206</v>
      </c>
      <c r="E108" s="112" t="s">
        <v>185</v>
      </c>
      <c r="F108" s="110" t="s">
        <v>79</v>
      </c>
    </row>
    <row r="109" spans="1:19" ht="110.25">
      <c r="A109" s="850" t="s">
        <v>351</v>
      </c>
      <c r="B109" s="852"/>
      <c r="C109" s="113" t="s">
        <v>244</v>
      </c>
      <c r="D109" s="42" t="s">
        <v>206</v>
      </c>
      <c r="E109" s="288" t="s">
        <v>283</v>
      </c>
      <c r="F109" s="52" t="s">
        <v>79</v>
      </c>
    </row>
    <row r="110" spans="1:19" ht="110.25">
      <c r="A110" s="849" t="s">
        <v>352</v>
      </c>
      <c r="B110" s="849"/>
      <c r="C110" s="113" t="s">
        <v>245</v>
      </c>
      <c r="D110" s="42" t="s">
        <v>206</v>
      </c>
      <c r="E110" s="288" t="s">
        <v>186</v>
      </c>
      <c r="F110" s="52" t="s">
        <v>79</v>
      </c>
    </row>
    <row r="111" spans="1:19" ht="110.25">
      <c r="A111" s="849" t="s">
        <v>353</v>
      </c>
      <c r="B111" s="849"/>
      <c r="C111" s="113" t="s">
        <v>246</v>
      </c>
      <c r="D111" s="42" t="s">
        <v>206</v>
      </c>
      <c r="E111" s="288" t="s">
        <v>185</v>
      </c>
      <c r="F111" s="52" t="s">
        <v>79</v>
      </c>
    </row>
    <row r="112" spans="1:19" ht="110.25">
      <c r="A112" s="849" t="s">
        <v>354</v>
      </c>
      <c r="B112" s="849"/>
      <c r="C112" s="113" t="s">
        <v>249</v>
      </c>
      <c r="D112" s="42" t="s">
        <v>206</v>
      </c>
      <c r="E112" s="288" t="s">
        <v>185</v>
      </c>
      <c r="F112" s="52" t="s">
        <v>79</v>
      </c>
    </row>
  </sheetData>
  <mergeCells count="132">
    <mergeCell ref="A112:B112"/>
    <mergeCell ref="A75:E75"/>
    <mergeCell ref="A82:A85"/>
    <mergeCell ref="B82:E82"/>
    <mergeCell ref="B83:E83"/>
    <mergeCell ref="B84:E84"/>
    <mergeCell ref="B85:E85"/>
    <mergeCell ref="A87:E87"/>
    <mergeCell ref="A88:E88"/>
    <mergeCell ref="A102:B102"/>
    <mergeCell ref="A103:B103"/>
    <mergeCell ref="A104:B104"/>
    <mergeCell ref="A100:B100"/>
    <mergeCell ref="A101:B101"/>
    <mergeCell ref="A105:B105"/>
    <mergeCell ref="A106:B106"/>
    <mergeCell ref="A107:B107"/>
    <mergeCell ref="A108:B108"/>
    <mergeCell ref="A109:B109"/>
    <mergeCell ref="A110:B110"/>
    <mergeCell ref="A111:B111"/>
    <mergeCell ref="A90:F90"/>
    <mergeCell ref="A91:B91"/>
    <mergeCell ref="A92:B92"/>
    <mergeCell ref="A93:F93"/>
    <mergeCell ref="A94:B94"/>
    <mergeCell ref="A98:B98"/>
    <mergeCell ref="A99:B99"/>
    <mergeCell ref="A76:E76"/>
    <mergeCell ref="A77:A80"/>
    <mergeCell ref="B77:E77"/>
    <mergeCell ref="B78:E78"/>
    <mergeCell ref="B79:E79"/>
    <mergeCell ref="B80:E80"/>
    <mergeCell ref="A81:E81"/>
    <mergeCell ref="A86:E86"/>
    <mergeCell ref="A95:B95"/>
    <mergeCell ref="A96:B96"/>
    <mergeCell ref="A97:B97"/>
    <mergeCell ref="A71:E71"/>
    <mergeCell ref="A72:E72"/>
    <mergeCell ref="A73:E73"/>
    <mergeCell ref="A61:E61"/>
    <mergeCell ref="A62:E62"/>
    <mergeCell ref="A63:E63"/>
    <mergeCell ref="A65:E65"/>
    <mergeCell ref="A66:E66"/>
    <mergeCell ref="A67:A70"/>
    <mergeCell ref="B67:E67"/>
    <mergeCell ref="B68:E68"/>
    <mergeCell ref="B69:E69"/>
    <mergeCell ref="B70:E70"/>
    <mergeCell ref="A64:E64"/>
    <mergeCell ref="A52:E52"/>
    <mergeCell ref="A53:E53"/>
    <mergeCell ref="A54:E54"/>
    <mergeCell ref="A55:E55"/>
    <mergeCell ref="A56:E56"/>
    <mergeCell ref="A57:A60"/>
    <mergeCell ref="B57:E57"/>
    <mergeCell ref="B58:E58"/>
    <mergeCell ref="B59:E59"/>
    <mergeCell ref="B60:E60"/>
    <mergeCell ref="A45:E45"/>
    <mergeCell ref="A46:E46"/>
    <mergeCell ref="A47:E47"/>
    <mergeCell ref="A48:A51"/>
    <mergeCell ref="B48:E48"/>
    <mergeCell ref="B49:E49"/>
    <mergeCell ref="B50:E50"/>
    <mergeCell ref="B51:E51"/>
    <mergeCell ref="A37:E37"/>
    <mergeCell ref="A38:E38"/>
    <mergeCell ref="A39:A42"/>
    <mergeCell ref="B39:E39"/>
    <mergeCell ref="B40:E40"/>
    <mergeCell ref="B41:E41"/>
    <mergeCell ref="B42:E42"/>
    <mergeCell ref="A21:L21"/>
    <mergeCell ref="A43:E43"/>
    <mergeCell ref="A44:E44"/>
    <mergeCell ref="A22:A24"/>
    <mergeCell ref="B22:B24"/>
    <mergeCell ref="C22:C24"/>
    <mergeCell ref="D22:D24"/>
    <mergeCell ref="E22:F23"/>
    <mergeCell ref="B26:L26"/>
    <mergeCell ref="B28:L28"/>
    <mergeCell ref="B30:L30"/>
    <mergeCell ref="A34:L34"/>
    <mergeCell ref="F35:L35"/>
    <mergeCell ref="B32:L32"/>
    <mergeCell ref="G22:L23"/>
    <mergeCell ref="A35:E36"/>
    <mergeCell ref="A15:R15"/>
    <mergeCell ref="A16:A17"/>
    <mergeCell ref="B16:B17"/>
    <mergeCell ref="C16:C17"/>
    <mergeCell ref="E16:Q16"/>
    <mergeCell ref="R16:R17"/>
    <mergeCell ref="I17:J17"/>
    <mergeCell ref="N14:P14"/>
    <mergeCell ref="I20:J20"/>
    <mergeCell ref="K17:L17"/>
    <mergeCell ref="I18:J18"/>
    <mergeCell ref="K18:L18"/>
    <mergeCell ref="B19:R19"/>
    <mergeCell ref="K20:L20"/>
    <mergeCell ref="A74:E74"/>
    <mergeCell ref="A89:E89"/>
    <mergeCell ref="A1:R1"/>
    <mergeCell ref="A2:R2"/>
    <mergeCell ref="A5:E5"/>
    <mergeCell ref="F5:R5"/>
    <mergeCell ref="A7:E7"/>
    <mergeCell ref="F7:R7"/>
    <mergeCell ref="Q10:Q11"/>
    <mergeCell ref="R10:R11"/>
    <mergeCell ref="A6:E6"/>
    <mergeCell ref="F6:R6"/>
    <mergeCell ref="A4:R4"/>
    <mergeCell ref="A9:P9"/>
    <mergeCell ref="A10:A11"/>
    <mergeCell ref="B10:B11"/>
    <mergeCell ref="C10:C11"/>
    <mergeCell ref="D10:D11"/>
    <mergeCell ref="E10:E11"/>
    <mergeCell ref="F10:G10"/>
    <mergeCell ref="N10:P11"/>
    <mergeCell ref="H10:M10"/>
    <mergeCell ref="N12:P12"/>
    <mergeCell ref="B13:R13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00FF"/>
  </sheetPr>
  <dimension ref="A1:W196"/>
  <sheetViews>
    <sheetView view="pageBreakPreview" topLeftCell="A43" zoomScale="85" zoomScaleNormal="80" zoomScaleSheetLayoutView="85" workbookViewId="0">
      <selection activeCell="G65" sqref="G65"/>
    </sheetView>
  </sheetViews>
  <sheetFormatPr defaultColWidth="9.140625" defaultRowHeight="15.75"/>
  <cols>
    <col min="1" max="1" width="8.7109375" style="1" customWidth="1"/>
    <col min="2" max="2" width="62.28515625" style="1" customWidth="1"/>
    <col min="3" max="4" width="23" style="1" customWidth="1"/>
    <col min="5" max="5" width="18.5703125" style="1" customWidth="1"/>
    <col min="6" max="6" width="16.85546875" style="1" customWidth="1"/>
    <col min="7" max="7" width="17" style="1" customWidth="1"/>
    <col min="8" max="8" width="15.5703125" style="1" customWidth="1"/>
    <col min="9" max="9" width="14.42578125" style="1" customWidth="1"/>
    <col min="10" max="10" width="14.28515625" style="1" customWidth="1"/>
    <col min="11" max="11" width="14.5703125" style="1" customWidth="1"/>
    <col min="12" max="12" width="17" style="1" customWidth="1"/>
    <col min="13" max="13" width="13.28515625" style="1" customWidth="1"/>
    <col min="14" max="14" width="15" style="1" customWidth="1"/>
    <col min="15" max="16" width="12.140625" style="1" bestFit="1" customWidth="1"/>
    <col min="17" max="17" width="18.42578125" style="1" customWidth="1"/>
    <col min="18" max="18" width="16" style="1" customWidth="1"/>
    <col min="19" max="19" width="10" style="1" bestFit="1" customWidth="1"/>
    <col min="20" max="16384" width="9.140625" style="1"/>
  </cols>
  <sheetData>
    <row r="1" spans="1:18" ht="15.75" customHeight="1">
      <c r="A1" s="943" t="s">
        <v>104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</row>
    <row r="2" spans="1:18" ht="27.75" customHeight="1">
      <c r="A2" s="844" t="s">
        <v>263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214" t="s">
        <v>654</v>
      </c>
      <c r="R2" s="1">
        <v>5</v>
      </c>
    </row>
    <row r="4" spans="1:18">
      <c r="A4" s="736" t="s">
        <v>105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</row>
    <row r="5" spans="1:18" ht="123.75" customHeight="1">
      <c r="A5" s="801" t="s">
        <v>835</v>
      </c>
      <c r="B5" s="801"/>
      <c r="C5" s="801"/>
      <c r="D5" s="801"/>
      <c r="E5" s="801"/>
      <c r="F5" s="833" t="s">
        <v>205</v>
      </c>
      <c r="G5" s="833"/>
      <c r="H5" s="833"/>
      <c r="I5" s="833"/>
      <c r="J5" s="833"/>
      <c r="K5" s="833"/>
      <c r="L5" s="833"/>
      <c r="M5" s="833"/>
    </row>
    <row r="6" spans="1:18" ht="26.25" customHeight="1">
      <c r="A6" s="845" t="s">
        <v>203</v>
      </c>
      <c r="B6" s="846"/>
      <c r="C6" s="846"/>
      <c r="D6" s="846"/>
      <c r="E6" s="847"/>
      <c r="F6" s="833" t="s">
        <v>321</v>
      </c>
      <c r="G6" s="833"/>
      <c r="H6" s="833"/>
      <c r="I6" s="833"/>
      <c r="J6" s="833"/>
      <c r="K6" s="833"/>
      <c r="L6" s="833"/>
      <c r="M6" s="833"/>
    </row>
    <row r="7" spans="1:18" ht="45.75" customHeight="1">
      <c r="A7" s="801" t="s">
        <v>106</v>
      </c>
      <c r="B7" s="801"/>
      <c r="C7" s="801"/>
      <c r="D7" s="801"/>
      <c r="E7" s="801"/>
      <c r="F7" s="833" t="s">
        <v>204</v>
      </c>
      <c r="G7" s="833"/>
      <c r="H7" s="833"/>
      <c r="I7" s="833"/>
      <c r="J7" s="833"/>
      <c r="K7" s="833"/>
      <c r="L7" s="833"/>
      <c r="M7" s="833"/>
    </row>
    <row r="9" spans="1:18">
      <c r="A9" s="942" t="s">
        <v>107</v>
      </c>
      <c r="B9" s="942"/>
      <c r="C9" s="942"/>
      <c r="D9" s="942"/>
      <c r="E9" s="942"/>
      <c r="F9" s="942"/>
      <c r="G9" s="942"/>
      <c r="H9" s="942"/>
      <c r="I9" s="942"/>
      <c r="J9" s="942"/>
      <c r="K9" s="942"/>
      <c r="L9" s="942"/>
      <c r="M9" s="942"/>
    </row>
    <row r="10" spans="1:18" ht="48" customHeight="1">
      <c r="A10" s="801" t="s">
        <v>20</v>
      </c>
      <c r="B10" s="801" t="s">
        <v>108</v>
      </c>
      <c r="C10" s="801" t="s">
        <v>12</v>
      </c>
      <c r="D10" s="833" t="s">
        <v>11</v>
      </c>
      <c r="E10" s="801" t="s">
        <v>109</v>
      </c>
      <c r="F10" s="801" t="s">
        <v>14</v>
      </c>
      <c r="G10" s="801"/>
      <c r="H10" s="845" t="s">
        <v>110</v>
      </c>
      <c r="I10" s="846"/>
      <c r="J10" s="846"/>
      <c r="K10" s="846"/>
      <c r="L10" s="846"/>
      <c r="M10" s="847"/>
      <c r="N10" s="801" t="s">
        <v>17</v>
      </c>
      <c r="O10" s="801"/>
      <c r="P10" s="801"/>
      <c r="Q10" s="983" t="s">
        <v>111</v>
      </c>
      <c r="R10" s="801" t="s">
        <v>19</v>
      </c>
    </row>
    <row r="11" spans="1:18">
      <c r="A11" s="801"/>
      <c r="B11" s="801"/>
      <c r="C11" s="801"/>
      <c r="D11" s="833"/>
      <c r="E11" s="801"/>
      <c r="F11" s="311" t="s">
        <v>25</v>
      </c>
      <c r="G11" s="311" t="s">
        <v>26</v>
      </c>
      <c r="H11" s="311">
        <v>2025</v>
      </c>
      <c r="I11" s="311">
        <v>2026</v>
      </c>
      <c r="J11" s="311">
        <v>2027</v>
      </c>
      <c r="K11" s="311">
        <v>2028</v>
      </c>
      <c r="L11" s="311">
        <v>2029</v>
      </c>
      <c r="M11" s="311">
        <v>2030</v>
      </c>
      <c r="N11" s="801"/>
      <c r="O11" s="801"/>
      <c r="P11" s="801"/>
      <c r="Q11" s="984"/>
      <c r="R11" s="801"/>
    </row>
    <row r="12" spans="1:18">
      <c r="A12" s="314">
        <v>1</v>
      </c>
      <c r="B12" s="311">
        <v>2</v>
      </c>
      <c r="C12" s="311">
        <v>3</v>
      </c>
      <c r="D12" s="313">
        <v>4</v>
      </c>
      <c r="E12" s="311">
        <v>5</v>
      </c>
      <c r="F12" s="311">
        <v>6</v>
      </c>
      <c r="G12" s="311">
        <v>7</v>
      </c>
      <c r="H12" s="311">
        <v>8</v>
      </c>
      <c r="I12" s="311">
        <v>9</v>
      </c>
      <c r="J12" s="311">
        <v>10</v>
      </c>
      <c r="K12" s="311">
        <v>11</v>
      </c>
      <c r="L12" s="311">
        <v>12</v>
      </c>
      <c r="M12" s="311">
        <v>13</v>
      </c>
      <c r="N12" s="801">
        <v>14</v>
      </c>
      <c r="O12" s="801"/>
      <c r="P12" s="801"/>
      <c r="Q12" s="182">
        <v>15</v>
      </c>
      <c r="R12" s="182">
        <v>16</v>
      </c>
    </row>
    <row r="13" spans="1:18" ht="15.75" customHeight="1">
      <c r="A13" s="321" t="s">
        <v>41</v>
      </c>
      <c r="B13" s="981" t="s">
        <v>1210</v>
      </c>
      <c r="C13" s="982"/>
      <c r="D13" s="982"/>
      <c r="E13" s="982"/>
      <c r="F13" s="982"/>
      <c r="G13" s="982"/>
      <c r="H13" s="982"/>
      <c r="I13" s="982"/>
      <c r="J13" s="982"/>
      <c r="K13" s="982"/>
      <c r="L13" s="982"/>
      <c r="M13" s="982"/>
      <c r="N13" s="982"/>
      <c r="O13" s="982"/>
      <c r="P13" s="982"/>
      <c r="Q13" s="982"/>
      <c r="R13" s="982"/>
    </row>
    <row r="14" spans="1:18" ht="72" customHeight="1">
      <c r="A14" s="320" t="s">
        <v>42</v>
      </c>
      <c r="B14" s="149" t="s">
        <v>141</v>
      </c>
      <c r="C14" s="318" t="s">
        <v>142</v>
      </c>
      <c r="D14" s="318" t="s">
        <v>78</v>
      </c>
      <c r="E14" s="318" t="s">
        <v>267</v>
      </c>
      <c r="F14" s="318">
        <v>70.44</v>
      </c>
      <c r="G14" s="318">
        <v>2023</v>
      </c>
      <c r="H14" s="318">
        <v>72.180000000000007</v>
      </c>
      <c r="I14" s="318">
        <v>72.19</v>
      </c>
      <c r="J14" s="318">
        <v>72.19</v>
      </c>
      <c r="K14" s="318">
        <v>72.19</v>
      </c>
      <c r="L14" s="318">
        <v>72.19</v>
      </c>
      <c r="M14" s="318">
        <v>72.19</v>
      </c>
      <c r="N14" s="763" t="s">
        <v>138</v>
      </c>
      <c r="O14" s="848"/>
      <c r="P14" s="764"/>
      <c r="Q14" s="318" t="s">
        <v>79</v>
      </c>
      <c r="R14" s="313" t="s">
        <v>79</v>
      </c>
    </row>
    <row r="15" spans="1:18" ht="23.25" customHeight="1">
      <c r="A15" s="190"/>
      <c r="B15" s="192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89"/>
    </row>
    <row r="16" spans="1:18" ht="45.75" customHeight="1">
      <c r="A16" s="942" t="s">
        <v>269</v>
      </c>
      <c r="B16" s="942"/>
      <c r="C16" s="942"/>
      <c r="D16" s="942"/>
      <c r="E16" s="942"/>
      <c r="F16" s="942"/>
      <c r="G16" s="942"/>
      <c r="H16" s="942"/>
      <c r="I16" s="942"/>
      <c r="J16" s="942"/>
      <c r="K16" s="942"/>
      <c r="L16" s="942"/>
      <c r="M16" s="942"/>
      <c r="N16" s="942"/>
      <c r="O16" s="942"/>
      <c r="P16" s="942"/>
      <c r="Q16" s="942"/>
      <c r="R16" s="942"/>
    </row>
    <row r="17" spans="1:18" ht="27.75" customHeight="1">
      <c r="A17" s="801" t="s">
        <v>20</v>
      </c>
      <c r="B17" s="801" t="s">
        <v>77</v>
      </c>
      <c r="C17" s="801" t="s">
        <v>11</v>
      </c>
      <c r="D17" s="311" t="s">
        <v>114</v>
      </c>
      <c r="E17" s="833" t="s">
        <v>83</v>
      </c>
      <c r="F17" s="833"/>
      <c r="G17" s="833"/>
      <c r="H17" s="833"/>
      <c r="I17" s="833"/>
      <c r="J17" s="833"/>
      <c r="K17" s="833"/>
      <c r="L17" s="833"/>
      <c r="M17" s="833"/>
      <c r="N17" s="833"/>
      <c r="O17" s="833"/>
      <c r="P17" s="833"/>
      <c r="Q17" s="833"/>
      <c r="R17" s="795" t="s">
        <v>115</v>
      </c>
    </row>
    <row r="18" spans="1:18">
      <c r="A18" s="801"/>
      <c r="B18" s="801"/>
      <c r="C18" s="801"/>
      <c r="D18" s="311" t="s">
        <v>116</v>
      </c>
      <c r="E18" s="311" t="s">
        <v>29</v>
      </c>
      <c r="F18" s="311" t="s">
        <v>30</v>
      </c>
      <c r="G18" s="311" t="s">
        <v>31</v>
      </c>
      <c r="H18" s="311" t="s">
        <v>32</v>
      </c>
      <c r="I18" s="845" t="s">
        <v>33</v>
      </c>
      <c r="J18" s="847"/>
      <c r="K18" s="845" t="s">
        <v>34</v>
      </c>
      <c r="L18" s="847"/>
      <c r="M18" s="311" t="s">
        <v>35</v>
      </c>
      <c r="N18" s="311" t="s">
        <v>36</v>
      </c>
      <c r="O18" s="311" t="s">
        <v>37</v>
      </c>
      <c r="P18" s="311" t="s">
        <v>38</v>
      </c>
      <c r="Q18" s="311" t="s">
        <v>39</v>
      </c>
      <c r="R18" s="795"/>
    </row>
    <row r="19" spans="1:18">
      <c r="A19" s="311">
        <v>1</v>
      </c>
      <c r="B19" s="316">
        <v>2</v>
      </c>
      <c r="C19" s="316">
        <v>3</v>
      </c>
      <c r="D19" s="316">
        <v>4</v>
      </c>
      <c r="E19" s="316">
        <v>5</v>
      </c>
      <c r="F19" s="316">
        <v>6</v>
      </c>
      <c r="G19" s="316">
        <v>7</v>
      </c>
      <c r="H19" s="316">
        <v>8</v>
      </c>
      <c r="I19" s="985">
        <v>9</v>
      </c>
      <c r="J19" s="986"/>
      <c r="K19" s="985">
        <v>10</v>
      </c>
      <c r="L19" s="986"/>
      <c r="M19" s="316">
        <v>11</v>
      </c>
      <c r="N19" s="316">
        <v>12</v>
      </c>
      <c r="O19" s="316">
        <v>13</v>
      </c>
      <c r="P19" s="316">
        <v>14</v>
      </c>
      <c r="Q19" s="316">
        <v>15</v>
      </c>
      <c r="R19" s="304">
        <v>16</v>
      </c>
    </row>
    <row r="20" spans="1:18" ht="15.75" customHeight="1">
      <c r="A20" s="306">
        <v>1</v>
      </c>
      <c r="B20" s="987" t="str">
        <f>B13</f>
        <v xml:space="preserve">Задача комплекса процессных мероприятий «Совершенствование оказания специализированной медицинской помощи, паллиативной помощи» </v>
      </c>
      <c r="C20" s="987"/>
      <c r="D20" s="987"/>
      <c r="E20" s="987"/>
      <c r="F20" s="987"/>
      <c r="G20" s="987"/>
      <c r="H20" s="987"/>
      <c r="I20" s="987"/>
      <c r="J20" s="987"/>
      <c r="K20" s="987"/>
      <c r="L20" s="987"/>
      <c r="M20" s="987"/>
      <c r="N20" s="987"/>
      <c r="O20" s="987"/>
      <c r="P20" s="987"/>
      <c r="Q20" s="987"/>
      <c r="R20" s="987"/>
    </row>
    <row r="21" spans="1:18" ht="24" customHeight="1">
      <c r="A21" s="313" t="s">
        <v>42</v>
      </c>
      <c r="B21" s="319" t="str">
        <f>B14</f>
        <v>Ожидаемая продолжительность жизни при рождении</v>
      </c>
      <c r="C21" s="313" t="str">
        <f>D14</f>
        <v>ГП РФ</v>
      </c>
      <c r="D21" s="313" t="str">
        <f>E14</f>
        <v>Год</v>
      </c>
      <c r="E21" s="313" t="s">
        <v>79</v>
      </c>
      <c r="F21" s="313" t="s">
        <v>79</v>
      </c>
      <c r="G21" s="361" t="s">
        <v>79</v>
      </c>
      <c r="H21" s="313" t="s">
        <v>79</v>
      </c>
      <c r="I21" s="763" t="s">
        <v>79</v>
      </c>
      <c r="J21" s="764"/>
      <c r="K21" s="850" t="s">
        <v>79</v>
      </c>
      <c r="L21" s="852"/>
      <c r="M21" s="313" t="s">
        <v>79</v>
      </c>
      <c r="N21" s="313" t="s">
        <v>79</v>
      </c>
      <c r="O21" s="361" t="s">
        <v>79</v>
      </c>
      <c r="P21" s="313" t="s">
        <v>79</v>
      </c>
      <c r="Q21" s="313" t="s">
        <v>79</v>
      </c>
      <c r="R21" s="320">
        <f>H14</f>
        <v>72.180000000000007</v>
      </c>
    </row>
    <row r="22" spans="1:18" ht="62.25" customHeight="1">
      <c r="A22" s="957" t="s">
        <v>270</v>
      </c>
      <c r="B22" s="957"/>
      <c r="C22" s="957"/>
      <c r="D22" s="957"/>
      <c r="E22" s="957"/>
      <c r="F22" s="957"/>
      <c r="G22" s="957"/>
      <c r="H22" s="957"/>
      <c r="I22" s="957"/>
      <c r="J22" s="957"/>
      <c r="K22" s="957"/>
      <c r="L22" s="957"/>
      <c r="M22" s="121"/>
    </row>
    <row r="23" spans="1:18" ht="31.5" customHeight="1">
      <c r="A23" s="801" t="s">
        <v>20</v>
      </c>
      <c r="B23" s="801" t="s">
        <v>117</v>
      </c>
      <c r="C23" s="780" t="s">
        <v>118</v>
      </c>
      <c r="D23" s="840" t="s">
        <v>119</v>
      </c>
      <c r="E23" s="801" t="s">
        <v>14</v>
      </c>
      <c r="F23" s="801"/>
      <c r="G23" s="801" t="s">
        <v>120</v>
      </c>
      <c r="H23" s="801"/>
      <c r="I23" s="801"/>
      <c r="J23" s="801"/>
      <c r="K23" s="801"/>
      <c r="L23" s="801"/>
    </row>
    <row r="24" spans="1:18" ht="14.25" customHeight="1">
      <c r="A24" s="801"/>
      <c r="B24" s="801"/>
      <c r="C24" s="781"/>
      <c r="D24" s="841"/>
      <c r="E24" s="801"/>
      <c r="F24" s="801"/>
      <c r="G24" s="801"/>
      <c r="H24" s="801"/>
      <c r="I24" s="801"/>
      <c r="J24" s="801"/>
      <c r="K24" s="801"/>
      <c r="L24" s="801"/>
    </row>
    <row r="25" spans="1:18" ht="27.75" customHeight="1">
      <c r="A25" s="801"/>
      <c r="B25" s="801"/>
      <c r="C25" s="759"/>
      <c r="D25" s="842"/>
      <c r="E25" s="313" t="s">
        <v>25</v>
      </c>
      <c r="F25" s="313" t="s">
        <v>26</v>
      </c>
      <c r="G25" s="311">
        <v>2025</v>
      </c>
      <c r="H25" s="311">
        <v>2026</v>
      </c>
      <c r="I25" s="311">
        <v>2027</v>
      </c>
      <c r="J25" s="311">
        <v>2028</v>
      </c>
      <c r="K25" s="311">
        <v>2029</v>
      </c>
      <c r="L25" s="311">
        <v>2030</v>
      </c>
    </row>
    <row r="26" spans="1:18" ht="16.5" customHeight="1">
      <c r="A26" s="311">
        <v>1</v>
      </c>
      <c r="B26" s="311">
        <v>2</v>
      </c>
      <c r="C26" s="307">
        <v>3</v>
      </c>
      <c r="D26" s="317">
        <v>4</v>
      </c>
      <c r="E26" s="313">
        <v>5</v>
      </c>
      <c r="F26" s="313">
        <v>6</v>
      </c>
      <c r="G26" s="311">
        <v>7</v>
      </c>
      <c r="H26" s="311">
        <v>8</v>
      </c>
      <c r="I26" s="311">
        <v>9</v>
      </c>
      <c r="J26" s="311">
        <v>10</v>
      </c>
      <c r="K26" s="311">
        <v>11</v>
      </c>
      <c r="L26" s="311">
        <v>12</v>
      </c>
    </row>
    <row r="27" spans="1:18" ht="20.25" customHeight="1">
      <c r="A27" s="306" t="s">
        <v>41</v>
      </c>
      <c r="B27" s="944" t="str">
        <f>B20</f>
        <v xml:space="preserve">Задача комплекса процессных мероприятий «Совершенствование оказания специализированной медицинской помощи, паллиативной помощи» </v>
      </c>
      <c r="C27" s="945"/>
      <c r="D27" s="945"/>
      <c r="E27" s="945"/>
      <c r="F27" s="945"/>
      <c r="G27" s="945"/>
      <c r="H27" s="945"/>
      <c r="I27" s="945"/>
      <c r="J27" s="945"/>
      <c r="K27" s="945"/>
      <c r="L27" s="946"/>
    </row>
    <row r="28" spans="1:18" ht="117" customHeight="1">
      <c r="A28" s="104" t="s">
        <v>41</v>
      </c>
      <c r="B28" s="105" t="s">
        <v>390</v>
      </c>
      <c r="C28" s="106" t="s">
        <v>207</v>
      </c>
      <c r="D28" s="106" t="s">
        <v>302</v>
      </c>
      <c r="E28" s="106">
        <v>1</v>
      </c>
      <c r="F28" s="106">
        <v>2023</v>
      </c>
      <c r="G28" s="106">
        <v>1</v>
      </c>
      <c r="H28" s="106">
        <v>1</v>
      </c>
      <c r="I28" s="106">
        <v>1</v>
      </c>
      <c r="J28" s="106">
        <v>1</v>
      </c>
      <c r="K28" s="106">
        <v>1</v>
      </c>
      <c r="L28" s="106">
        <v>1</v>
      </c>
      <c r="M28" s="115"/>
      <c r="N28" s="322"/>
    </row>
    <row r="29" spans="1:18" ht="39.75" customHeight="1">
      <c r="A29" s="311" t="s">
        <v>42</v>
      </c>
      <c r="B29" s="813" t="s">
        <v>356</v>
      </c>
      <c r="C29" s="814"/>
      <c r="D29" s="814"/>
      <c r="E29" s="814"/>
      <c r="F29" s="814"/>
      <c r="G29" s="814"/>
      <c r="H29" s="814"/>
      <c r="I29" s="814"/>
      <c r="J29" s="814"/>
      <c r="K29" s="814"/>
      <c r="L29" s="815"/>
    </row>
    <row r="30" spans="1:18" ht="81" customHeight="1">
      <c r="A30" s="104" t="s">
        <v>63</v>
      </c>
      <c r="B30" s="105" t="s">
        <v>1031</v>
      </c>
      <c r="C30" s="106" t="s">
        <v>207</v>
      </c>
      <c r="D30" s="106" t="s">
        <v>302</v>
      </c>
      <c r="E30" s="106">
        <v>1</v>
      </c>
      <c r="F30" s="106">
        <v>2023</v>
      </c>
      <c r="G30" s="106">
        <v>1</v>
      </c>
      <c r="H30" s="106">
        <v>1</v>
      </c>
      <c r="I30" s="106">
        <v>1</v>
      </c>
      <c r="J30" s="106">
        <v>1</v>
      </c>
      <c r="K30" s="106">
        <v>1</v>
      </c>
      <c r="L30" s="106">
        <v>1</v>
      </c>
      <c r="N30" s="8"/>
    </row>
    <row r="31" spans="1:18" ht="38.25" customHeight="1">
      <c r="A31" s="311" t="s">
        <v>64</v>
      </c>
      <c r="B31" s="813" t="s">
        <v>362</v>
      </c>
      <c r="C31" s="814"/>
      <c r="D31" s="814"/>
      <c r="E31" s="814"/>
      <c r="F31" s="814"/>
      <c r="G31" s="814"/>
      <c r="H31" s="814"/>
      <c r="I31" s="814"/>
      <c r="J31" s="814"/>
      <c r="K31" s="814"/>
      <c r="L31" s="815"/>
    </row>
    <row r="32" spans="1:18" ht="65.25" customHeight="1">
      <c r="A32" s="129" t="s">
        <v>69</v>
      </c>
      <c r="B32" s="105" t="s">
        <v>364</v>
      </c>
      <c r="C32" s="106" t="s">
        <v>45</v>
      </c>
      <c r="D32" s="106" t="s">
        <v>256</v>
      </c>
      <c r="E32" s="106">
        <v>100</v>
      </c>
      <c r="F32" s="106">
        <v>2023</v>
      </c>
      <c r="G32" s="106">
        <v>100</v>
      </c>
      <c r="H32" s="106">
        <v>100</v>
      </c>
      <c r="I32" s="106">
        <v>100</v>
      </c>
      <c r="J32" s="106">
        <v>100</v>
      </c>
      <c r="K32" s="106">
        <v>100</v>
      </c>
      <c r="L32" s="106">
        <v>100</v>
      </c>
      <c r="N32" s="8"/>
    </row>
    <row r="33" spans="1:23" ht="42" customHeight="1">
      <c r="A33" s="311" t="s">
        <v>70</v>
      </c>
      <c r="B33" s="978" t="s">
        <v>596</v>
      </c>
      <c r="C33" s="979"/>
      <c r="D33" s="979"/>
      <c r="E33" s="979"/>
      <c r="F33" s="979"/>
      <c r="G33" s="979"/>
      <c r="H33" s="979"/>
      <c r="I33" s="979"/>
      <c r="J33" s="979"/>
      <c r="K33" s="979"/>
      <c r="L33" s="980"/>
      <c r="N33" s="8"/>
      <c r="R33" s="1">
        <v>1</v>
      </c>
    </row>
    <row r="34" spans="1:23" ht="117" customHeight="1">
      <c r="A34" s="129" t="s">
        <v>74</v>
      </c>
      <c r="B34" s="105" t="s">
        <v>396</v>
      </c>
      <c r="C34" s="106" t="s">
        <v>207</v>
      </c>
      <c r="D34" s="106" t="s">
        <v>359</v>
      </c>
      <c r="E34" s="106">
        <v>1</v>
      </c>
      <c r="F34" s="106">
        <v>2023</v>
      </c>
      <c r="G34" s="106">
        <v>1</v>
      </c>
      <c r="H34" s="106">
        <v>1</v>
      </c>
      <c r="I34" s="106">
        <v>1</v>
      </c>
      <c r="J34" s="106">
        <v>1</v>
      </c>
      <c r="K34" s="106">
        <v>1</v>
      </c>
      <c r="L34" s="106">
        <v>1</v>
      </c>
      <c r="N34" s="8"/>
    </row>
    <row r="35" spans="1:23" ht="39.75" customHeight="1">
      <c r="A35" s="311" t="s">
        <v>75</v>
      </c>
      <c r="B35" s="813" t="s">
        <v>595</v>
      </c>
      <c r="C35" s="814"/>
      <c r="D35" s="814"/>
      <c r="E35" s="814"/>
      <c r="F35" s="814"/>
      <c r="G35" s="814"/>
      <c r="H35" s="814"/>
      <c r="I35" s="814"/>
      <c r="J35" s="814"/>
      <c r="K35" s="814"/>
      <c r="L35" s="815"/>
      <c r="N35" s="8"/>
    </row>
    <row r="36" spans="1:23" ht="71.25" customHeight="1">
      <c r="A36" s="104" t="s">
        <v>133</v>
      </c>
      <c r="B36" s="105" t="s">
        <v>1032</v>
      </c>
      <c r="C36" s="106" t="s">
        <v>45</v>
      </c>
      <c r="D36" s="106" t="s">
        <v>275</v>
      </c>
      <c r="E36" s="106">
        <v>5929</v>
      </c>
      <c r="F36" s="106">
        <v>2023</v>
      </c>
      <c r="G36" s="106">
        <v>170</v>
      </c>
      <c r="H36" s="106">
        <v>170</v>
      </c>
      <c r="I36" s="106">
        <v>170</v>
      </c>
      <c r="J36" s="106">
        <v>170</v>
      </c>
      <c r="K36" s="106">
        <v>170</v>
      </c>
      <c r="L36" s="106">
        <v>170</v>
      </c>
      <c r="N36" s="8"/>
    </row>
    <row r="37" spans="1:23" ht="34.5" customHeight="1">
      <c r="A37" s="311" t="s">
        <v>311</v>
      </c>
      <c r="B37" s="813" t="s">
        <v>373</v>
      </c>
      <c r="C37" s="814"/>
      <c r="D37" s="814"/>
      <c r="E37" s="814"/>
      <c r="F37" s="814"/>
      <c r="G37" s="814"/>
      <c r="H37" s="814"/>
      <c r="I37" s="814"/>
      <c r="J37" s="814"/>
      <c r="K37" s="814"/>
      <c r="L37" s="815"/>
      <c r="N37" s="8"/>
      <c r="P37" s="66"/>
    </row>
    <row r="38" spans="1:23" ht="78.75" customHeight="1">
      <c r="A38" s="104" t="s">
        <v>363</v>
      </c>
      <c r="B38" s="105" t="s">
        <v>370</v>
      </c>
      <c r="C38" s="106" t="s">
        <v>45</v>
      </c>
      <c r="D38" s="106" t="s">
        <v>256</v>
      </c>
      <c r="E38" s="106">
        <v>100</v>
      </c>
      <c r="F38" s="106">
        <v>2023</v>
      </c>
      <c r="G38" s="106">
        <v>100</v>
      </c>
      <c r="H38" s="106">
        <v>100</v>
      </c>
      <c r="I38" s="106">
        <v>100</v>
      </c>
      <c r="J38" s="106">
        <v>100</v>
      </c>
      <c r="K38" s="106">
        <v>100</v>
      </c>
      <c r="L38" s="106">
        <v>100</v>
      </c>
      <c r="N38" s="8"/>
    </row>
    <row r="39" spans="1:23" ht="48.75" customHeight="1">
      <c r="A39" s="311" t="s">
        <v>365</v>
      </c>
      <c r="B39" s="978" t="s">
        <v>369</v>
      </c>
      <c r="C39" s="979"/>
      <c r="D39" s="979"/>
      <c r="E39" s="979"/>
      <c r="F39" s="979"/>
      <c r="G39" s="979"/>
      <c r="H39" s="979"/>
      <c r="I39" s="979"/>
      <c r="J39" s="979"/>
      <c r="K39" s="979"/>
      <c r="L39" s="980"/>
      <c r="N39" s="8"/>
    </row>
    <row r="40" spans="1:23" ht="98.25" customHeight="1">
      <c r="A40" s="104" t="s">
        <v>179</v>
      </c>
      <c r="B40" s="105" t="s">
        <v>1016</v>
      </c>
      <c r="C40" s="106" t="s">
        <v>50</v>
      </c>
      <c r="D40" s="106" t="s">
        <v>256</v>
      </c>
      <c r="E40" s="106">
        <v>100</v>
      </c>
      <c r="F40" s="106">
        <v>2023</v>
      </c>
      <c r="G40" s="106">
        <v>100</v>
      </c>
      <c r="H40" s="106">
        <v>100</v>
      </c>
      <c r="I40" s="106">
        <v>100</v>
      </c>
      <c r="J40" s="106">
        <v>100</v>
      </c>
      <c r="K40" s="106">
        <v>100</v>
      </c>
      <c r="L40" s="106">
        <v>100</v>
      </c>
      <c r="N40" s="8"/>
    </row>
    <row r="41" spans="1:23" ht="26.25" customHeight="1">
      <c r="A41" s="311" t="s">
        <v>368</v>
      </c>
      <c r="B41" s="813" t="s">
        <v>259</v>
      </c>
      <c r="C41" s="814"/>
      <c r="D41" s="814"/>
      <c r="E41" s="814"/>
      <c r="F41" s="814"/>
      <c r="G41" s="814"/>
      <c r="H41" s="814"/>
      <c r="I41" s="814"/>
      <c r="J41" s="814"/>
      <c r="K41" s="814"/>
      <c r="L41" s="815"/>
    </row>
    <row r="42" spans="1:23" ht="71.25" customHeight="1">
      <c r="A42" s="104" t="s">
        <v>371</v>
      </c>
      <c r="B42" s="105" t="s">
        <v>358</v>
      </c>
      <c r="C42" s="106" t="s">
        <v>207</v>
      </c>
      <c r="D42" s="106" t="s">
        <v>359</v>
      </c>
      <c r="E42" s="106">
        <v>1</v>
      </c>
      <c r="F42" s="106">
        <v>2023</v>
      </c>
      <c r="G42" s="106">
        <v>1</v>
      </c>
      <c r="H42" s="106">
        <v>1</v>
      </c>
      <c r="I42" s="106">
        <v>1</v>
      </c>
      <c r="J42" s="106">
        <v>1</v>
      </c>
      <c r="K42" s="106">
        <v>1</v>
      </c>
      <c r="L42" s="106">
        <v>1</v>
      </c>
    </row>
    <row r="43" spans="1:23" ht="33" customHeight="1">
      <c r="A43" s="311" t="s">
        <v>372</v>
      </c>
      <c r="B43" s="813" t="s">
        <v>360</v>
      </c>
      <c r="C43" s="814"/>
      <c r="D43" s="814"/>
      <c r="E43" s="814"/>
      <c r="F43" s="814"/>
      <c r="G43" s="814"/>
      <c r="H43" s="814"/>
      <c r="I43" s="814"/>
      <c r="J43" s="814"/>
      <c r="K43" s="814"/>
      <c r="L43" s="815"/>
    </row>
    <row r="44" spans="1:23" ht="25.5" customHeight="1">
      <c r="A44" s="957" t="s">
        <v>1319</v>
      </c>
      <c r="B44" s="957"/>
      <c r="C44" s="957"/>
      <c r="D44" s="957"/>
      <c r="E44" s="957"/>
      <c r="F44" s="957"/>
      <c r="G44" s="957"/>
      <c r="H44" s="957"/>
      <c r="I44" s="957"/>
      <c r="J44" s="957"/>
      <c r="K44" s="957"/>
      <c r="L44" s="957"/>
    </row>
    <row r="45" spans="1:23" ht="53.25" customHeight="1">
      <c r="A45" s="821" t="s">
        <v>121</v>
      </c>
      <c r="B45" s="821"/>
      <c r="C45" s="821"/>
      <c r="D45" s="821"/>
      <c r="E45" s="821"/>
      <c r="F45" s="795" t="s">
        <v>87</v>
      </c>
      <c r="G45" s="795"/>
      <c r="H45" s="795"/>
      <c r="I45" s="795"/>
      <c r="J45" s="795"/>
      <c r="K45" s="795"/>
      <c r="L45" s="795"/>
    </row>
    <row r="46" spans="1:23" ht="26.25" customHeight="1">
      <c r="A46" s="821"/>
      <c r="B46" s="821"/>
      <c r="C46" s="821"/>
      <c r="D46" s="821"/>
      <c r="E46" s="821"/>
      <c r="F46" s="310">
        <v>2025</v>
      </c>
      <c r="G46" s="310">
        <v>2026</v>
      </c>
      <c r="H46" s="310">
        <v>2027</v>
      </c>
      <c r="I46" s="310">
        <v>2028</v>
      </c>
      <c r="J46" s="310">
        <v>2029</v>
      </c>
      <c r="K46" s="310">
        <v>2030</v>
      </c>
      <c r="L46" s="310" t="s">
        <v>24</v>
      </c>
    </row>
    <row r="47" spans="1:23" ht="15.75" customHeight="1">
      <c r="A47" s="822" t="s">
        <v>122</v>
      </c>
      <c r="B47" s="822"/>
      <c r="C47" s="822"/>
      <c r="D47" s="822"/>
      <c r="E47" s="822"/>
      <c r="F47" s="385">
        <f>F65+F74+F84+F94+F104+F114+F124+F134</f>
        <v>14956827.671999998</v>
      </c>
      <c r="G47" s="385">
        <f t="shared" ref="G47:K49" si="0">G65+G74+G84+G94+G104+G114+G124+G134</f>
        <v>15995265.292999998</v>
      </c>
      <c r="H47" s="385">
        <f t="shared" si="0"/>
        <v>16849894.539999999</v>
      </c>
      <c r="I47" s="385">
        <f t="shared" si="0"/>
        <v>16849894.535999998</v>
      </c>
      <c r="J47" s="385">
        <f t="shared" si="0"/>
        <v>16849894.535999998</v>
      </c>
      <c r="K47" s="385">
        <f t="shared" si="0"/>
        <v>16849894.535999998</v>
      </c>
      <c r="L47" s="385">
        <f>F47+G47+H47+I47+J47+K47</f>
        <v>98351671.112999991</v>
      </c>
      <c r="N47" s="678"/>
      <c r="O47" s="678"/>
      <c r="P47" s="678"/>
      <c r="Q47" s="678"/>
      <c r="R47" s="678"/>
      <c r="S47" s="678"/>
      <c r="T47" s="223"/>
      <c r="U47" s="223"/>
      <c r="V47" s="223"/>
      <c r="W47" s="223"/>
    </row>
    <row r="48" spans="1:23" ht="15.75" customHeight="1">
      <c r="A48" s="804" t="s">
        <v>89</v>
      </c>
      <c r="B48" s="804"/>
      <c r="C48" s="804"/>
      <c r="D48" s="804"/>
      <c r="E48" s="804"/>
      <c r="F48" s="230">
        <f>F66+F75+F85+F95+F105+F115+F125+F135</f>
        <v>1634602.872</v>
      </c>
      <c r="G48" s="230">
        <f t="shared" si="0"/>
        <v>1624159.7930000001</v>
      </c>
      <c r="H48" s="230">
        <f t="shared" si="0"/>
        <v>1621049.64</v>
      </c>
      <c r="I48" s="230">
        <f t="shared" si="0"/>
        <v>1621049.6359999999</v>
      </c>
      <c r="J48" s="230">
        <f t="shared" si="0"/>
        <v>1621049.6359999999</v>
      </c>
      <c r="K48" s="230">
        <f t="shared" si="0"/>
        <v>1621049.6359999999</v>
      </c>
      <c r="L48" s="230">
        <f>F48+G48+H48+I48+J48+K48</f>
        <v>9742961.2129999995</v>
      </c>
      <c r="N48" s="678"/>
      <c r="O48" s="678"/>
      <c r="P48" s="678"/>
      <c r="Q48" s="678"/>
      <c r="R48" s="678"/>
      <c r="S48" s="678"/>
      <c r="T48" s="223"/>
    </row>
    <row r="49" spans="1:20" ht="15.75" customHeight="1">
      <c r="A49" s="810"/>
      <c r="B49" s="811" t="s">
        <v>90</v>
      </c>
      <c r="C49" s="811"/>
      <c r="D49" s="811"/>
      <c r="E49" s="811"/>
      <c r="F49" s="230">
        <f>F67+F76+F86+F96+F106+F116+F126+F136</f>
        <v>21865.399999999998</v>
      </c>
      <c r="G49" s="230">
        <f t="shared" si="0"/>
        <v>19873.899999999998</v>
      </c>
      <c r="H49" s="230">
        <f t="shared" si="0"/>
        <v>18391.199999999997</v>
      </c>
      <c r="I49" s="230">
        <f t="shared" si="0"/>
        <v>18391.201999999997</v>
      </c>
      <c r="J49" s="230">
        <f t="shared" si="0"/>
        <v>18391.201999999997</v>
      </c>
      <c r="K49" s="230">
        <f t="shared" si="0"/>
        <v>18391.201999999997</v>
      </c>
      <c r="L49" s="230">
        <f>F49+G49+H49+I49+J49+K49</f>
        <v>115304.10599999997</v>
      </c>
      <c r="N49" s="678"/>
      <c r="O49" s="678"/>
      <c r="P49" s="678"/>
      <c r="Q49" s="678"/>
      <c r="R49" s="678"/>
      <c r="S49" s="678"/>
      <c r="T49" s="223"/>
    </row>
    <row r="50" spans="1:20" ht="33" customHeight="1">
      <c r="A50" s="810"/>
      <c r="B50" s="806" t="s">
        <v>91</v>
      </c>
      <c r="C50" s="806"/>
      <c r="D50" s="806"/>
      <c r="E50" s="806"/>
      <c r="F50" s="386">
        <v>0</v>
      </c>
      <c r="G50" s="386">
        <v>0</v>
      </c>
      <c r="H50" s="386">
        <v>0</v>
      </c>
      <c r="I50" s="386">
        <v>0</v>
      </c>
      <c r="J50" s="386">
        <v>0</v>
      </c>
      <c r="K50" s="386">
        <v>0</v>
      </c>
      <c r="L50" s="386">
        <v>0</v>
      </c>
      <c r="N50" s="678"/>
      <c r="O50" s="678"/>
      <c r="P50" s="678"/>
      <c r="Q50" s="678"/>
      <c r="R50" s="678"/>
      <c r="S50" s="678"/>
      <c r="T50" s="223"/>
    </row>
    <row r="51" spans="1:20">
      <c r="A51" s="810"/>
      <c r="B51" s="804" t="s">
        <v>40</v>
      </c>
      <c r="C51" s="804"/>
      <c r="D51" s="804"/>
      <c r="E51" s="804"/>
      <c r="F51" s="386">
        <v>0</v>
      </c>
      <c r="G51" s="386">
        <v>0</v>
      </c>
      <c r="H51" s="386">
        <v>0</v>
      </c>
      <c r="I51" s="386">
        <v>0</v>
      </c>
      <c r="J51" s="386">
        <v>0</v>
      </c>
      <c r="K51" s="386">
        <v>0</v>
      </c>
      <c r="L51" s="386">
        <v>0</v>
      </c>
      <c r="N51" s="678"/>
      <c r="O51" s="678"/>
      <c r="P51" s="678"/>
      <c r="Q51" s="678"/>
      <c r="R51" s="678"/>
      <c r="S51" s="678"/>
      <c r="T51" s="223"/>
    </row>
    <row r="52" spans="1:20" ht="57.75" customHeight="1">
      <c r="A52" s="810"/>
      <c r="B52" s="804" t="s">
        <v>123</v>
      </c>
      <c r="C52" s="804"/>
      <c r="D52" s="804"/>
      <c r="E52" s="804"/>
      <c r="F52" s="386">
        <v>0</v>
      </c>
      <c r="G52" s="386">
        <v>0</v>
      </c>
      <c r="H52" s="386">
        <v>0</v>
      </c>
      <c r="I52" s="386">
        <v>0</v>
      </c>
      <c r="J52" s="386">
        <v>0</v>
      </c>
      <c r="K52" s="386">
        <v>0</v>
      </c>
      <c r="L52" s="386">
        <v>0</v>
      </c>
      <c r="N52" s="678"/>
      <c r="O52" s="678"/>
      <c r="P52" s="678"/>
      <c r="Q52" s="678"/>
      <c r="R52" s="678"/>
      <c r="S52" s="678"/>
      <c r="T52" s="223"/>
    </row>
    <row r="53" spans="1:20" ht="36" customHeight="1">
      <c r="A53" s="804" t="s">
        <v>93</v>
      </c>
      <c r="B53" s="804"/>
      <c r="C53" s="804"/>
      <c r="D53" s="804"/>
      <c r="E53" s="804"/>
      <c r="F53" s="397">
        <f>F71+F80+F90+F100+F110+F120+F130+F140</f>
        <v>13322224.799999999</v>
      </c>
      <c r="G53" s="397">
        <f t="shared" ref="G53:K53" si="1">G71+G80+G90+G100+G110+G120+G130+G140</f>
        <v>14371105.499999998</v>
      </c>
      <c r="H53" s="397">
        <f t="shared" si="1"/>
        <v>15228844.899999999</v>
      </c>
      <c r="I53" s="397">
        <f t="shared" si="1"/>
        <v>15228844.899999999</v>
      </c>
      <c r="J53" s="397">
        <f t="shared" si="1"/>
        <v>15228844.899999999</v>
      </c>
      <c r="K53" s="397">
        <f t="shared" si="1"/>
        <v>15228844.899999999</v>
      </c>
      <c r="L53" s="230">
        <f>F53+G53+H53+I53+J53+K53</f>
        <v>88608709.900000006</v>
      </c>
      <c r="N53" s="678"/>
      <c r="O53" s="678"/>
      <c r="P53" s="678"/>
      <c r="Q53" s="678"/>
      <c r="R53" s="678"/>
      <c r="S53" s="678"/>
      <c r="T53" s="223"/>
    </row>
    <row r="54" spans="1:20" ht="15.75" customHeight="1">
      <c r="A54" s="804" t="s">
        <v>94</v>
      </c>
      <c r="B54" s="804"/>
      <c r="C54" s="804"/>
      <c r="D54" s="804"/>
      <c r="E54" s="804"/>
      <c r="F54" s="386">
        <v>0</v>
      </c>
      <c r="G54" s="386">
        <v>0</v>
      </c>
      <c r="H54" s="386">
        <v>0</v>
      </c>
      <c r="I54" s="386">
        <v>0</v>
      </c>
      <c r="J54" s="386">
        <v>0</v>
      </c>
      <c r="K54" s="386">
        <v>0</v>
      </c>
      <c r="L54" s="386">
        <v>0</v>
      </c>
    </row>
    <row r="55" spans="1:20" ht="22.5" customHeight="1">
      <c r="A55" s="804" t="s">
        <v>95</v>
      </c>
      <c r="B55" s="804"/>
      <c r="C55" s="804"/>
      <c r="D55" s="804"/>
      <c r="E55" s="804"/>
      <c r="F55" s="386">
        <v>0</v>
      </c>
      <c r="G55" s="386">
        <v>0</v>
      </c>
      <c r="H55" s="386">
        <v>0</v>
      </c>
      <c r="I55" s="386">
        <v>0</v>
      </c>
      <c r="J55" s="386">
        <v>0</v>
      </c>
      <c r="K55" s="386">
        <v>0</v>
      </c>
      <c r="L55" s="386">
        <v>0</v>
      </c>
    </row>
    <row r="56" spans="1:20" ht="66" customHeight="1">
      <c r="A56" s="807" t="s">
        <v>836</v>
      </c>
      <c r="B56" s="808"/>
      <c r="C56" s="808"/>
      <c r="D56" s="808"/>
      <c r="E56" s="809"/>
      <c r="F56" s="412">
        <f>F47</f>
        <v>14956827.671999998</v>
      </c>
      <c r="G56" s="412">
        <f t="shared" ref="G56:L58" si="2">G47</f>
        <v>15995265.292999998</v>
      </c>
      <c r="H56" s="412">
        <f t="shared" si="2"/>
        <v>16849894.539999999</v>
      </c>
      <c r="I56" s="412">
        <f t="shared" si="2"/>
        <v>16849894.535999998</v>
      </c>
      <c r="J56" s="412">
        <f t="shared" si="2"/>
        <v>16849894.535999998</v>
      </c>
      <c r="K56" s="412">
        <f t="shared" si="2"/>
        <v>16849894.535999998</v>
      </c>
      <c r="L56" s="412">
        <f t="shared" si="2"/>
        <v>98351671.112999991</v>
      </c>
    </row>
    <row r="57" spans="1:20" ht="23.25" customHeight="1">
      <c r="A57" s="804" t="s">
        <v>89</v>
      </c>
      <c r="B57" s="804"/>
      <c r="C57" s="804"/>
      <c r="D57" s="804"/>
      <c r="E57" s="804"/>
      <c r="F57" s="388">
        <f>F48</f>
        <v>1634602.872</v>
      </c>
      <c r="G57" s="388">
        <f t="shared" si="2"/>
        <v>1624159.7930000001</v>
      </c>
      <c r="H57" s="388">
        <f t="shared" si="2"/>
        <v>1621049.64</v>
      </c>
      <c r="I57" s="388">
        <f t="shared" si="2"/>
        <v>1621049.6359999999</v>
      </c>
      <c r="J57" s="388">
        <f t="shared" si="2"/>
        <v>1621049.6359999999</v>
      </c>
      <c r="K57" s="388">
        <f t="shared" si="2"/>
        <v>1621049.6359999999</v>
      </c>
      <c r="L57" s="388">
        <f t="shared" si="2"/>
        <v>9742961.2129999995</v>
      </c>
      <c r="S57" s="223"/>
    </row>
    <row r="58" spans="1:20" ht="15.75" customHeight="1">
      <c r="A58" s="810"/>
      <c r="B58" s="811" t="s">
        <v>90</v>
      </c>
      <c r="C58" s="811"/>
      <c r="D58" s="811"/>
      <c r="E58" s="811"/>
      <c r="F58" s="388">
        <f>F49</f>
        <v>21865.399999999998</v>
      </c>
      <c r="G58" s="388">
        <f t="shared" si="2"/>
        <v>19873.899999999998</v>
      </c>
      <c r="H58" s="388">
        <f t="shared" si="2"/>
        <v>18391.199999999997</v>
      </c>
      <c r="I58" s="388">
        <f t="shared" si="2"/>
        <v>18391.201999999997</v>
      </c>
      <c r="J58" s="388">
        <f t="shared" si="2"/>
        <v>18391.201999999997</v>
      </c>
      <c r="K58" s="388">
        <f t="shared" si="2"/>
        <v>18391.201999999997</v>
      </c>
      <c r="L58" s="388">
        <f t="shared" si="2"/>
        <v>115304.10599999997</v>
      </c>
      <c r="S58" s="223"/>
      <c r="T58" s="223"/>
    </row>
    <row r="59" spans="1:20" ht="35.25" customHeight="1">
      <c r="A59" s="810"/>
      <c r="B59" s="806" t="s">
        <v>91</v>
      </c>
      <c r="C59" s="806"/>
      <c r="D59" s="806"/>
      <c r="E59" s="806"/>
      <c r="F59" s="386">
        <v>0</v>
      </c>
      <c r="G59" s="386">
        <v>0</v>
      </c>
      <c r="H59" s="386">
        <v>0</v>
      </c>
      <c r="I59" s="386">
        <v>0</v>
      </c>
      <c r="J59" s="386">
        <v>0</v>
      </c>
      <c r="K59" s="386">
        <v>0</v>
      </c>
      <c r="L59" s="386">
        <v>0</v>
      </c>
    </row>
    <row r="60" spans="1:20">
      <c r="A60" s="810"/>
      <c r="B60" s="804" t="s">
        <v>40</v>
      </c>
      <c r="C60" s="804"/>
      <c r="D60" s="804"/>
      <c r="E60" s="804"/>
      <c r="F60" s="386">
        <v>0</v>
      </c>
      <c r="G60" s="386">
        <v>0</v>
      </c>
      <c r="H60" s="386">
        <v>0</v>
      </c>
      <c r="I60" s="386">
        <v>0</v>
      </c>
      <c r="J60" s="386">
        <v>0</v>
      </c>
      <c r="K60" s="386">
        <v>0</v>
      </c>
      <c r="L60" s="386">
        <v>0</v>
      </c>
    </row>
    <row r="61" spans="1:20" ht="43.5" customHeight="1">
      <c r="A61" s="810"/>
      <c r="B61" s="804" t="s">
        <v>123</v>
      </c>
      <c r="C61" s="804"/>
      <c r="D61" s="804"/>
      <c r="E61" s="804"/>
      <c r="F61" s="386">
        <v>0</v>
      </c>
      <c r="G61" s="386">
        <v>0</v>
      </c>
      <c r="H61" s="386">
        <v>0</v>
      </c>
      <c r="I61" s="386">
        <v>0</v>
      </c>
      <c r="J61" s="386">
        <v>0</v>
      </c>
      <c r="K61" s="386">
        <v>0</v>
      </c>
      <c r="L61" s="386">
        <v>0</v>
      </c>
    </row>
    <row r="62" spans="1:20" ht="32.25" customHeight="1">
      <c r="A62" s="823" t="s">
        <v>93</v>
      </c>
      <c r="B62" s="823"/>
      <c r="C62" s="823"/>
      <c r="D62" s="823"/>
      <c r="E62" s="823"/>
      <c r="F62" s="389">
        <f>F53</f>
        <v>13322224.799999999</v>
      </c>
      <c r="G62" s="389">
        <f t="shared" ref="G62:L62" si="3">G53</f>
        <v>14371105.499999998</v>
      </c>
      <c r="H62" s="389">
        <f t="shared" si="3"/>
        <v>15228844.899999999</v>
      </c>
      <c r="I62" s="389">
        <f t="shared" si="3"/>
        <v>15228844.899999999</v>
      </c>
      <c r="J62" s="389">
        <f t="shared" si="3"/>
        <v>15228844.899999999</v>
      </c>
      <c r="K62" s="389">
        <f t="shared" si="3"/>
        <v>15228844.899999999</v>
      </c>
      <c r="L62" s="389">
        <f t="shared" si="3"/>
        <v>88608709.900000006</v>
      </c>
    </row>
    <row r="63" spans="1:20" ht="18" customHeight="1">
      <c r="A63" s="804" t="s">
        <v>94</v>
      </c>
      <c r="B63" s="804"/>
      <c r="C63" s="804"/>
      <c r="D63" s="804"/>
      <c r="E63" s="804"/>
      <c r="F63" s="386">
        <v>0</v>
      </c>
      <c r="G63" s="386">
        <v>0</v>
      </c>
      <c r="H63" s="386">
        <v>0</v>
      </c>
      <c r="I63" s="386">
        <v>0</v>
      </c>
      <c r="J63" s="386">
        <v>0</v>
      </c>
      <c r="K63" s="386">
        <v>0</v>
      </c>
      <c r="L63" s="386">
        <v>0</v>
      </c>
    </row>
    <row r="64" spans="1:20" ht="15.75" customHeight="1">
      <c r="A64" s="804" t="s">
        <v>95</v>
      </c>
      <c r="B64" s="804"/>
      <c r="C64" s="804"/>
      <c r="D64" s="804"/>
      <c r="E64" s="804"/>
      <c r="F64" s="386">
        <v>0</v>
      </c>
      <c r="G64" s="386">
        <v>0</v>
      </c>
      <c r="H64" s="386">
        <v>0</v>
      </c>
      <c r="I64" s="386">
        <v>0</v>
      </c>
      <c r="J64" s="386">
        <v>0</v>
      </c>
      <c r="K64" s="386">
        <v>0</v>
      </c>
      <c r="L64" s="386">
        <v>0</v>
      </c>
      <c r="R64" s="1">
        <v>2</v>
      </c>
    </row>
    <row r="65" spans="1:17" ht="90" customHeight="1">
      <c r="A65" s="977" t="s">
        <v>1017</v>
      </c>
      <c r="B65" s="977"/>
      <c r="C65" s="977"/>
      <c r="D65" s="977"/>
      <c r="E65" s="977"/>
      <c r="F65" s="385">
        <f>F66+F71+F72+F73</f>
        <v>72749.566999999995</v>
      </c>
      <c r="G65" s="385">
        <f t="shared" ref="G65:K65" si="4">G66+G71+G72+G73</f>
        <v>75309.978000000003</v>
      </c>
      <c r="H65" s="385">
        <f t="shared" si="4"/>
        <v>71749.917000000001</v>
      </c>
      <c r="I65" s="385">
        <f t="shared" si="4"/>
        <v>71749.917000000001</v>
      </c>
      <c r="J65" s="385">
        <f t="shared" si="4"/>
        <v>71749.917000000001</v>
      </c>
      <c r="K65" s="385">
        <f t="shared" si="4"/>
        <v>71749.917000000001</v>
      </c>
      <c r="L65" s="385">
        <f>F65+G65+H65+I65+J65+K65</f>
        <v>435059.21300000005</v>
      </c>
    </row>
    <row r="66" spans="1:17" ht="15.75" customHeight="1">
      <c r="A66" s="804" t="s">
        <v>89</v>
      </c>
      <c r="B66" s="804"/>
      <c r="C66" s="804"/>
      <c r="D66" s="804"/>
      <c r="E66" s="804"/>
      <c r="F66" s="230">
        <v>72749.566999999995</v>
      </c>
      <c r="G66" s="230">
        <v>75309.978000000003</v>
      </c>
      <c r="H66" s="230">
        <v>71749.917000000001</v>
      </c>
      <c r="I66" s="230">
        <v>71749.917000000001</v>
      </c>
      <c r="J66" s="230">
        <v>71749.917000000001</v>
      </c>
      <c r="K66" s="230">
        <v>71749.917000000001</v>
      </c>
      <c r="L66" s="230">
        <f>F66+G66+H66+I66+J66+K66</f>
        <v>435059.21300000005</v>
      </c>
      <c r="M66" s="220" t="s">
        <v>655</v>
      </c>
      <c r="N66" s="223">
        <v>72749.566999999995</v>
      </c>
      <c r="O66" s="223">
        <v>75309.978000000003</v>
      </c>
      <c r="P66" s="223">
        <v>71749.917000000001</v>
      </c>
      <c r="Q66" s="223"/>
    </row>
    <row r="67" spans="1:17" ht="15.75" customHeight="1">
      <c r="A67" s="810"/>
      <c r="B67" s="811" t="s">
        <v>90</v>
      </c>
      <c r="C67" s="811"/>
      <c r="D67" s="811"/>
      <c r="E67" s="811"/>
      <c r="F67" s="230">
        <v>7131.2529999999997</v>
      </c>
      <c r="G67" s="230">
        <v>6477.277</v>
      </c>
      <c r="H67" s="230">
        <v>5993.1239999999998</v>
      </c>
      <c r="I67" s="230">
        <v>5993.1239999999998</v>
      </c>
      <c r="J67" s="230">
        <v>5993.1239999999998</v>
      </c>
      <c r="K67" s="230">
        <v>5993.1239999999998</v>
      </c>
      <c r="L67" s="230">
        <f>F67+G67+H67+I67+J67+K67</f>
        <v>37581.025999999998</v>
      </c>
      <c r="N67" s="223">
        <v>7131.2529999999997</v>
      </c>
      <c r="O67" s="223">
        <v>6477.277</v>
      </c>
      <c r="P67" s="223">
        <v>5993.1239999999998</v>
      </c>
      <c r="Q67" s="223"/>
    </row>
    <row r="68" spans="1:17" ht="36.75" customHeight="1">
      <c r="A68" s="810"/>
      <c r="B68" s="806" t="s">
        <v>91</v>
      </c>
      <c r="C68" s="806"/>
      <c r="D68" s="806"/>
      <c r="E68" s="806"/>
      <c r="F68" s="386">
        <v>0</v>
      </c>
      <c r="G68" s="386">
        <v>0</v>
      </c>
      <c r="H68" s="386">
        <v>0</v>
      </c>
      <c r="I68" s="386">
        <v>0</v>
      </c>
      <c r="J68" s="386">
        <v>0</v>
      </c>
      <c r="K68" s="386">
        <v>0</v>
      </c>
      <c r="L68" s="386">
        <v>0</v>
      </c>
    </row>
    <row r="69" spans="1:17" ht="15.75" customHeight="1">
      <c r="A69" s="810"/>
      <c r="B69" s="804" t="s">
        <v>40</v>
      </c>
      <c r="C69" s="804"/>
      <c r="D69" s="804"/>
      <c r="E69" s="804"/>
      <c r="F69" s="386">
        <v>0</v>
      </c>
      <c r="G69" s="386">
        <v>0</v>
      </c>
      <c r="H69" s="386">
        <v>0</v>
      </c>
      <c r="I69" s="386">
        <v>0</v>
      </c>
      <c r="J69" s="386">
        <v>0</v>
      </c>
      <c r="K69" s="386">
        <v>0</v>
      </c>
      <c r="L69" s="386">
        <v>0</v>
      </c>
    </row>
    <row r="70" spans="1:17" ht="55.5" customHeight="1">
      <c r="A70" s="810"/>
      <c r="B70" s="804" t="s">
        <v>123</v>
      </c>
      <c r="C70" s="804"/>
      <c r="D70" s="804"/>
      <c r="E70" s="804"/>
      <c r="F70" s="386">
        <v>0</v>
      </c>
      <c r="G70" s="386">
        <v>0</v>
      </c>
      <c r="H70" s="386">
        <v>0</v>
      </c>
      <c r="I70" s="386">
        <v>0</v>
      </c>
      <c r="J70" s="386">
        <v>0</v>
      </c>
      <c r="K70" s="386">
        <v>0</v>
      </c>
      <c r="L70" s="386">
        <v>0</v>
      </c>
    </row>
    <row r="71" spans="1:17" ht="36.75" customHeight="1">
      <c r="A71" s="823" t="s">
        <v>93</v>
      </c>
      <c r="B71" s="823"/>
      <c r="C71" s="823"/>
      <c r="D71" s="823"/>
      <c r="E71" s="823"/>
      <c r="F71" s="389">
        <v>0</v>
      </c>
      <c r="G71" s="389">
        <v>0</v>
      </c>
      <c r="H71" s="389">
        <v>0</v>
      </c>
      <c r="I71" s="389">
        <v>0</v>
      </c>
      <c r="J71" s="389">
        <v>0</v>
      </c>
      <c r="K71" s="389">
        <v>0</v>
      </c>
      <c r="L71" s="389">
        <v>0</v>
      </c>
    </row>
    <row r="72" spans="1:17" ht="15.75" customHeight="1">
      <c r="A72" s="804" t="s">
        <v>94</v>
      </c>
      <c r="B72" s="804"/>
      <c r="C72" s="804"/>
      <c r="D72" s="804"/>
      <c r="E72" s="804"/>
      <c r="F72" s="386">
        <v>0</v>
      </c>
      <c r="G72" s="386">
        <v>0</v>
      </c>
      <c r="H72" s="386">
        <v>0</v>
      </c>
      <c r="I72" s="386">
        <v>0</v>
      </c>
      <c r="J72" s="386">
        <v>0</v>
      </c>
      <c r="K72" s="386">
        <v>0</v>
      </c>
      <c r="L72" s="386">
        <v>0</v>
      </c>
    </row>
    <row r="73" spans="1:17" ht="15.75" customHeight="1">
      <c r="A73" s="804" t="s">
        <v>95</v>
      </c>
      <c r="B73" s="804"/>
      <c r="C73" s="804"/>
      <c r="D73" s="804"/>
      <c r="E73" s="804"/>
      <c r="F73" s="386">
        <v>0</v>
      </c>
      <c r="G73" s="386">
        <v>0</v>
      </c>
      <c r="H73" s="386">
        <v>0</v>
      </c>
      <c r="I73" s="386">
        <v>0</v>
      </c>
      <c r="J73" s="386">
        <v>0</v>
      </c>
      <c r="K73" s="386">
        <v>0</v>
      </c>
      <c r="L73" s="386">
        <v>0</v>
      </c>
    </row>
    <row r="74" spans="1:17" ht="46.5" customHeight="1">
      <c r="A74" s="862" t="s">
        <v>1018</v>
      </c>
      <c r="B74" s="862"/>
      <c r="C74" s="862"/>
      <c r="D74" s="862"/>
      <c r="E74" s="862"/>
      <c r="F74" s="390">
        <f>F75</f>
        <v>85597.296000000002</v>
      </c>
      <c r="G74" s="390">
        <f t="shared" ref="G74:K74" si="5">G75</f>
        <v>72711.273000000001</v>
      </c>
      <c r="H74" s="390">
        <f t="shared" si="5"/>
        <v>72711.273000000001</v>
      </c>
      <c r="I74" s="390">
        <f t="shared" si="5"/>
        <v>72711.27</v>
      </c>
      <c r="J74" s="390">
        <f t="shared" si="5"/>
        <v>72711.27</v>
      </c>
      <c r="K74" s="390">
        <f t="shared" si="5"/>
        <v>72711.27</v>
      </c>
      <c r="L74" s="385">
        <f>F74+G74+H74+I74+J74+K74</f>
        <v>449153.65200000006</v>
      </c>
      <c r="M74" s="220"/>
    </row>
    <row r="75" spans="1:17" ht="15.75" customHeight="1">
      <c r="A75" s="804" t="s">
        <v>89</v>
      </c>
      <c r="B75" s="804"/>
      <c r="C75" s="804"/>
      <c r="D75" s="804"/>
      <c r="E75" s="804"/>
      <c r="F75" s="230">
        <v>85597.296000000002</v>
      </c>
      <c r="G75" s="230">
        <v>72711.273000000001</v>
      </c>
      <c r="H75" s="230">
        <v>72711.273000000001</v>
      </c>
      <c r="I75" s="230">
        <v>72711.27</v>
      </c>
      <c r="J75" s="230">
        <v>72711.27</v>
      </c>
      <c r="K75" s="230">
        <v>72711.27</v>
      </c>
      <c r="L75" s="230">
        <f>I75+J75+K75</f>
        <v>218133.81</v>
      </c>
    </row>
    <row r="76" spans="1:17" ht="21" customHeight="1">
      <c r="A76" s="810"/>
      <c r="B76" s="811" t="s">
        <v>90</v>
      </c>
      <c r="C76" s="811"/>
      <c r="D76" s="811"/>
      <c r="E76" s="811"/>
      <c r="F76" s="230"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</row>
    <row r="77" spans="1:17" ht="33" customHeight="1">
      <c r="A77" s="810"/>
      <c r="B77" s="806" t="s">
        <v>91</v>
      </c>
      <c r="C77" s="806"/>
      <c r="D77" s="806"/>
      <c r="E77" s="806"/>
      <c r="F77" s="386">
        <v>0</v>
      </c>
      <c r="G77" s="386">
        <v>0</v>
      </c>
      <c r="H77" s="386">
        <v>0</v>
      </c>
      <c r="I77" s="386">
        <v>0</v>
      </c>
      <c r="J77" s="386">
        <v>0</v>
      </c>
      <c r="K77" s="386">
        <v>0</v>
      </c>
      <c r="L77" s="386">
        <v>0</v>
      </c>
    </row>
    <row r="78" spans="1:17" ht="15.75" customHeight="1">
      <c r="A78" s="810"/>
      <c r="B78" s="804" t="s">
        <v>40</v>
      </c>
      <c r="C78" s="804"/>
      <c r="D78" s="804"/>
      <c r="E78" s="804"/>
      <c r="F78" s="386">
        <v>0</v>
      </c>
      <c r="G78" s="386">
        <v>0</v>
      </c>
      <c r="H78" s="386">
        <v>0</v>
      </c>
      <c r="I78" s="386">
        <v>0</v>
      </c>
      <c r="J78" s="386">
        <v>0</v>
      </c>
      <c r="K78" s="386">
        <v>0</v>
      </c>
      <c r="L78" s="386">
        <v>0</v>
      </c>
    </row>
    <row r="79" spans="1:17" ht="51.75" customHeight="1">
      <c r="A79" s="810"/>
      <c r="B79" s="804" t="s">
        <v>123</v>
      </c>
      <c r="C79" s="804"/>
      <c r="D79" s="804"/>
      <c r="E79" s="804"/>
      <c r="F79" s="386">
        <v>0</v>
      </c>
      <c r="G79" s="386">
        <v>0</v>
      </c>
      <c r="H79" s="386">
        <v>0</v>
      </c>
      <c r="I79" s="386">
        <v>0</v>
      </c>
      <c r="J79" s="386">
        <v>0</v>
      </c>
      <c r="K79" s="386">
        <v>0</v>
      </c>
      <c r="L79" s="386">
        <v>0</v>
      </c>
    </row>
    <row r="80" spans="1:17" ht="36" customHeight="1">
      <c r="A80" s="823" t="s">
        <v>93</v>
      </c>
      <c r="B80" s="823"/>
      <c r="C80" s="823"/>
      <c r="D80" s="823"/>
      <c r="E80" s="823"/>
      <c r="F80" s="389">
        <v>0</v>
      </c>
      <c r="G80" s="389">
        <v>0</v>
      </c>
      <c r="H80" s="389">
        <v>0</v>
      </c>
      <c r="I80" s="389">
        <v>0</v>
      </c>
      <c r="J80" s="389">
        <v>0</v>
      </c>
      <c r="K80" s="389">
        <v>0</v>
      </c>
      <c r="L80" s="389">
        <v>0</v>
      </c>
    </row>
    <row r="81" spans="1:19" ht="15.75" customHeight="1">
      <c r="A81" s="804" t="s">
        <v>94</v>
      </c>
      <c r="B81" s="804"/>
      <c r="C81" s="804"/>
      <c r="D81" s="804"/>
      <c r="E81" s="804"/>
      <c r="F81" s="386">
        <v>0</v>
      </c>
      <c r="G81" s="386">
        <v>0</v>
      </c>
      <c r="H81" s="386">
        <v>0</v>
      </c>
      <c r="I81" s="386">
        <v>0</v>
      </c>
      <c r="J81" s="386">
        <v>0</v>
      </c>
      <c r="K81" s="386">
        <v>0</v>
      </c>
      <c r="L81" s="386">
        <v>0</v>
      </c>
    </row>
    <row r="82" spans="1:19" ht="15.75" customHeight="1">
      <c r="A82" s="804" t="s">
        <v>95</v>
      </c>
      <c r="B82" s="804"/>
      <c r="C82" s="804"/>
      <c r="D82" s="804"/>
      <c r="E82" s="804"/>
      <c r="F82" s="386">
        <v>0</v>
      </c>
      <c r="G82" s="386">
        <v>0</v>
      </c>
      <c r="H82" s="386">
        <v>0</v>
      </c>
      <c r="I82" s="386">
        <v>0</v>
      </c>
      <c r="J82" s="386">
        <v>0</v>
      </c>
      <c r="K82" s="386">
        <v>0</v>
      </c>
      <c r="L82" s="386">
        <v>0</v>
      </c>
    </row>
    <row r="83" spans="1:19" ht="18" customHeight="1">
      <c r="A83" s="821" t="s">
        <v>97</v>
      </c>
      <c r="B83" s="821"/>
      <c r="C83" s="821"/>
      <c r="D83" s="821"/>
      <c r="E83" s="821"/>
      <c r="F83" s="230">
        <v>0</v>
      </c>
      <c r="G83" s="230">
        <v>0</v>
      </c>
      <c r="H83" s="230">
        <v>0</v>
      </c>
      <c r="I83" s="230">
        <v>0</v>
      </c>
      <c r="J83" s="230">
        <v>0</v>
      </c>
      <c r="K83" s="230">
        <v>0</v>
      </c>
      <c r="L83" s="230">
        <v>0</v>
      </c>
    </row>
    <row r="84" spans="1:19" ht="43.5" customHeight="1">
      <c r="A84" s="862" t="s">
        <v>1019</v>
      </c>
      <c r="B84" s="862"/>
      <c r="C84" s="862"/>
      <c r="D84" s="862"/>
      <c r="E84" s="862"/>
      <c r="F84" s="390">
        <f>F85</f>
        <v>83438.399999999994</v>
      </c>
      <c r="G84" s="390">
        <f t="shared" ref="G84:K84" si="6">G85</f>
        <v>83438.399999999994</v>
      </c>
      <c r="H84" s="390">
        <f t="shared" si="6"/>
        <v>83438.399999999994</v>
      </c>
      <c r="I84" s="390">
        <f t="shared" si="6"/>
        <v>83438.399999999994</v>
      </c>
      <c r="J84" s="390">
        <f t="shared" si="6"/>
        <v>83438.399999999994</v>
      </c>
      <c r="K84" s="390">
        <f t="shared" si="6"/>
        <v>83438.399999999994</v>
      </c>
      <c r="L84" s="385">
        <f>F84+G84+H84+I84+J84+K84</f>
        <v>500630.4</v>
      </c>
      <c r="M84" s="220" t="s">
        <v>656</v>
      </c>
      <c r="N84" s="224">
        <v>1369865.176</v>
      </c>
      <c r="O84" s="224">
        <v>1369865.176</v>
      </c>
      <c r="P84" s="224">
        <v>1369865.176</v>
      </c>
      <c r="Q84" s="69"/>
    </row>
    <row r="85" spans="1:19" ht="18" customHeight="1">
      <c r="A85" s="804" t="s">
        <v>89</v>
      </c>
      <c r="B85" s="804"/>
      <c r="C85" s="804"/>
      <c r="D85" s="804"/>
      <c r="E85" s="804"/>
      <c r="F85" s="230">
        <v>83438.399999999994</v>
      </c>
      <c r="G85" s="230">
        <v>83438.399999999994</v>
      </c>
      <c r="H85" s="230">
        <v>83438.399999999994</v>
      </c>
      <c r="I85" s="230">
        <v>83438.399999999994</v>
      </c>
      <c r="J85" s="230">
        <v>83438.399999999994</v>
      </c>
      <c r="K85" s="230">
        <v>83438.399999999994</v>
      </c>
      <c r="L85" s="230">
        <f>F85+G85+H85+I85+J85+K85</f>
        <v>500630.4</v>
      </c>
    </row>
    <row r="86" spans="1:19" ht="18" customHeight="1">
      <c r="A86" s="810"/>
      <c r="B86" s="811" t="s">
        <v>90</v>
      </c>
      <c r="C86" s="811"/>
      <c r="D86" s="811"/>
      <c r="E86" s="811"/>
      <c r="F86" s="230">
        <v>0</v>
      </c>
      <c r="G86" s="230">
        <v>0</v>
      </c>
      <c r="H86" s="230">
        <v>0</v>
      </c>
      <c r="I86" s="230">
        <v>0</v>
      </c>
      <c r="J86" s="230">
        <v>0</v>
      </c>
      <c r="K86" s="230">
        <v>0</v>
      </c>
      <c r="L86" s="230">
        <v>0</v>
      </c>
    </row>
    <row r="87" spans="1:19" ht="18" customHeight="1">
      <c r="A87" s="810"/>
      <c r="B87" s="806" t="s">
        <v>91</v>
      </c>
      <c r="C87" s="806"/>
      <c r="D87" s="806"/>
      <c r="E87" s="806"/>
      <c r="F87" s="386">
        <v>0</v>
      </c>
      <c r="G87" s="386">
        <v>0</v>
      </c>
      <c r="H87" s="386">
        <v>0</v>
      </c>
      <c r="I87" s="386">
        <v>0</v>
      </c>
      <c r="J87" s="386">
        <v>0</v>
      </c>
      <c r="K87" s="386">
        <v>0</v>
      </c>
      <c r="L87" s="386">
        <v>0</v>
      </c>
    </row>
    <row r="88" spans="1:19" ht="18" customHeight="1">
      <c r="A88" s="810"/>
      <c r="B88" s="804" t="s">
        <v>40</v>
      </c>
      <c r="C88" s="804"/>
      <c r="D88" s="804"/>
      <c r="E88" s="804"/>
      <c r="F88" s="386">
        <v>0</v>
      </c>
      <c r="G88" s="386">
        <v>0</v>
      </c>
      <c r="H88" s="386">
        <v>0</v>
      </c>
      <c r="I88" s="386">
        <v>0</v>
      </c>
      <c r="J88" s="386">
        <v>0</v>
      </c>
      <c r="K88" s="386">
        <v>0</v>
      </c>
      <c r="L88" s="386">
        <v>0</v>
      </c>
    </row>
    <row r="89" spans="1:19" ht="18" customHeight="1">
      <c r="A89" s="810"/>
      <c r="B89" s="804" t="s">
        <v>123</v>
      </c>
      <c r="C89" s="804"/>
      <c r="D89" s="804"/>
      <c r="E89" s="804"/>
      <c r="F89" s="386">
        <v>0</v>
      </c>
      <c r="G89" s="386">
        <v>0</v>
      </c>
      <c r="H89" s="386">
        <v>0</v>
      </c>
      <c r="I89" s="386">
        <v>0</v>
      </c>
      <c r="J89" s="386">
        <v>0</v>
      </c>
      <c r="K89" s="386">
        <v>0</v>
      </c>
      <c r="L89" s="386">
        <v>0</v>
      </c>
    </row>
    <row r="90" spans="1:19" ht="18" customHeight="1">
      <c r="A90" s="823" t="s">
        <v>93</v>
      </c>
      <c r="B90" s="823"/>
      <c r="C90" s="823"/>
      <c r="D90" s="823"/>
      <c r="E90" s="823"/>
      <c r="F90" s="389">
        <v>0</v>
      </c>
      <c r="G90" s="389">
        <v>0</v>
      </c>
      <c r="H90" s="389">
        <v>0</v>
      </c>
      <c r="I90" s="389">
        <v>0</v>
      </c>
      <c r="J90" s="389">
        <v>0</v>
      </c>
      <c r="K90" s="389">
        <v>0</v>
      </c>
      <c r="L90" s="389">
        <v>0</v>
      </c>
    </row>
    <row r="91" spans="1:19" ht="18" customHeight="1">
      <c r="A91" s="804" t="s">
        <v>94</v>
      </c>
      <c r="B91" s="804"/>
      <c r="C91" s="804"/>
      <c r="D91" s="804"/>
      <c r="E91" s="804"/>
      <c r="F91" s="386">
        <v>0</v>
      </c>
      <c r="G91" s="386">
        <v>0</v>
      </c>
      <c r="H91" s="386">
        <v>0</v>
      </c>
      <c r="I91" s="386">
        <v>0</v>
      </c>
      <c r="J91" s="386">
        <v>0</v>
      </c>
      <c r="K91" s="386">
        <v>0</v>
      </c>
      <c r="L91" s="386">
        <v>0</v>
      </c>
    </row>
    <row r="92" spans="1:19" ht="18" customHeight="1">
      <c r="A92" s="804" t="s">
        <v>95</v>
      </c>
      <c r="B92" s="804"/>
      <c r="C92" s="804"/>
      <c r="D92" s="804"/>
      <c r="E92" s="804"/>
      <c r="F92" s="386">
        <v>0</v>
      </c>
      <c r="G92" s="386">
        <v>0</v>
      </c>
      <c r="H92" s="386">
        <v>0</v>
      </c>
      <c r="I92" s="386">
        <v>0</v>
      </c>
      <c r="J92" s="386">
        <v>0</v>
      </c>
      <c r="K92" s="386">
        <v>0</v>
      </c>
      <c r="L92" s="386">
        <v>0</v>
      </c>
    </row>
    <row r="93" spans="1:19" ht="18" customHeight="1">
      <c r="A93" s="821" t="s">
        <v>97</v>
      </c>
      <c r="B93" s="821"/>
      <c r="C93" s="821"/>
      <c r="D93" s="821"/>
      <c r="E93" s="821"/>
      <c r="F93" s="230">
        <v>0</v>
      </c>
      <c r="G93" s="230">
        <v>0</v>
      </c>
      <c r="H93" s="230">
        <v>0</v>
      </c>
      <c r="I93" s="230">
        <v>0</v>
      </c>
      <c r="J93" s="230">
        <v>0</v>
      </c>
      <c r="K93" s="230">
        <v>0</v>
      </c>
      <c r="L93" s="230">
        <v>0</v>
      </c>
    </row>
    <row r="94" spans="1:19" ht="36.75" customHeight="1">
      <c r="A94" s="862" t="s">
        <v>1211</v>
      </c>
      <c r="B94" s="862"/>
      <c r="C94" s="862"/>
      <c r="D94" s="862"/>
      <c r="E94" s="862"/>
      <c r="F94" s="390">
        <f>F95</f>
        <v>2644.1709999999998</v>
      </c>
      <c r="G94" s="390">
        <f t="shared" ref="G94" si="7">G95</f>
        <v>2644.1709999999998</v>
      </c>
      <c r="H94" s="390">
        <f>H95</f>
        <v>2664.1709999999998</v>
      </c>
      <c r="I94" s="390">
        <f t="shared" ref="I94:K94" si="8">I95</f>
        <v>2664.17</v>
      </c>
      <c r="J94" s="390">
        <f t="shared" si="8"/>
        <v>2664.17</v>
      </c>
      <c r="K94" s="390">
        <f t="shared" si="8"/>
        <v>2664.17</v>
      </c>
      <c r="L94" s="385">
        <f>F94+G94+H94+I94+J94+K94</f>
        <v>15945.022999999999</v>
      </c>
      <c r="M94" s="220" t="s">
        <v>657</v>
      </c>
      <c r="N94" s="224">
        <v>85597.296000000002</v>
      </c>
      <c r="O94" s="224">
        <v>72711.273000000001</v>
      </c>
      <c r="P94" s="224">
        <v>72711.273000000001</v>
      </c>
    </row>
    <row r="95" spans="1:19" ht="18" customHeight="1">
      <c r="A95" s="804" t="s">
        <v>89</v>
      </c>
      <c r="B95" s="804"/>
      <c r="C95" s="804"/>
      <c r="D95" s="804"/>
      <c r="E95" s="804"/>
      <c r="F95" s="230">
        <v>2644.1709999999998</v>
      </c>
      <c r="G95" s="230">
        <v>2644.1709999999998</v>
      </c>
      <c r="H95" s="230">
        <v>2664.1709999999998</v>
      </c>
      <c r="I95" s="230">
        <v>2664.17</v>
      </c>
      <c r="J95" s="230">
        <v>2664.17</v>
      </c>
      <c r="K95" s="230">
        <v>2664.17</v>
      </c>
      <c r="L95" s="230">
        <f>I95+J95+K95</f>
        <v>7992.51</v>
      </c>
      <c r="N95" s="223"/>
      <c r="O95" s="223"/>
      <c r="P95" s="223"/>
      <c r="S95" s="224"/>
    </row>
    <row r="96" spans="1:19" ht="18" customHeight="1">
      <c r="A96" s="810"/>
      <c r="B96" s="811" t="s">
        <v>90</v>
      </c>
      <c r="C96" s="811"/>
      <c r="D96" s="811"/>
      <c r="E96" s="811"/>
      <c r="F96" s="230">
        <v>721.447</v>
      </c>
      <c r="G96" s="230">
        <v>676.423</v>
      </c>
      <c r="H96" s="230">
        <v>644.27599999999995</v>
      </c>
      <c r="I96" s="230">
        <v>644.27599999999995</v>
      </c>
      <c r="J96" s="230">
        <v>644.27599999999995</v>
      </c>
      <c r="K96" s="230">
        <v>644.27599999999995</v>
      </c>
      <c r="L96" s="230">
        <f>I96+J96+K96</f>
        <v>1932.828</v>
      </c>
      <c r="S96" s="243"/>
    </row>
    <row r="97" spans="1:17" ht="18" customHeight="1">
      <c r="A97" s="810"/>
      <c r="B97" s="806" t="s">
        <v>91</v>
      </c>
      <c r="C97" s="806"/>
      <c r="D97" s="806"/>
      <c r="E97" s="806"/>
      <c r="F97" s="386">
        <v>0</v>
      </c>
      <c r="G97" s="386">
        <v>0</v>
      </c>
      <c r="H97" s="386">
        <v>0</v>
      </c>
      <c r="I97" s="386">
        <v>0</v>
      </c>
      <c r="J97" s="386">
        <v>0</v>
      </c>
      <c r="K97" s="386">
        <v>0</v>
      </c>
      <c r="L97" s="386">
        <v>0</v>
      </c>
    </row>
    <row r="98" spans="1:17" ht="18" customHeight="1">
      <c r="A98" s="810"/>
      <c r="B98" s="804" t="s">
        <v>40</v>
      </c>
      <c r="C98" s="804"/>
      <c r="D98" s="804"/>
      <c r="E98" s="804"/>
      <c r="F98" s="386">
        <v>0</v>
      </c>
      <c r="G98" s="386">
        <v>0</v>
      </c>
      <c r="H98" s="386">
        <v>0</v>
      </c>
      <c r="I98" s="386">
        <v>0</v>
      </c>
      <c r="J98" s="386">
        <v>0</v>
      </c>
      <c r="K98" s="386">
        <v>0</v>
      </c>
      <c r="L98" s="386">
        <v>0</v>
      </c>
    </row>
    <row r="99" spans="1:17" ht="18" customHeight="1">
      <c r="A99" s="810"/>
      <c r="B99" s="804" t="s">
        <v>123</v>
      </c>
      <c r="C99" s="804"/>
      <c r="D99" s="804"/>
      <c r="E99" s="804"/>
      <c r="F99" s="386">
        <v>0</v>
      </c>
      <c r="G99" s="386">
        <v>0</v>
      </c>
      <c r="H99" s="386">
        <v>0</v>
      </c>
      <c r="I99" s="386">
        <v>0</v>
      </c>
      <c r="J99" s="386">
        <v>0</v>
      </c>
      <c r="K99" s="386">
        <v>0</v>
      </c>
      <c r="L99" s="386">
        <v>0</v>
      </c>
    </row>
    <row r="100" spans="1:17" ht="18" customHeight="1">
      <c r="A100" s="823" t="s">
        <v>93</v>
      </c>
      <c r="B100" s="823"/>
      <c r="C100" s="823"/>
      <c r="D100" s="823"/>
      <c r="E100" s="823"/>
      <c r="F100" s="389">
        <v>0</v>
      </c>
      <c r="G100" s="389">
        <v>0</v>
      </c>
      <c r="H100" s="389">
        <v>0</v>
      </c>
      <c r="I100" s="389">
        <v>0</v>
      </c>
      <c r="J100" s="389">
        <v>0</v>
      </c>
      <c r="K100" s="389">
        <v>0</v>
      </c>
      <c r="L100" s="389">
        <v>0</v>
      </c>
    </row>
    <row r="101" spans="1:17" ht="18" customHeight="1">
      <c r="A101" s="804" t="s">
        <v>94</v>
      </c>
      <c r="B101" s="804"/>
      <c r="C101" s="804"/>
      <c r="D101" s="804"/>
      <c r="E101" s="804"/>
      <c r="F101" s="386">
        <v>0</v>
      </c>
      <c r="G101" s="386">
        <v>0</v>
      </c>
      <c r="H101" s="386">
        <v>0</v>
      </c>
      <c r="I101" s="386">
        <v>0</v>
      </c>
      <c r="J101" s="386">
        <v>0</v>
      </c>
      <c r="K101" s="386">
        <v>0</v>
      </c>
      <c r="L101" s="386">
        <v>0</v>
      </c>
    </row>
    <row r="102" spans="1:17" ht="18" customHeight="1">
      <c r="A102" s="804" t="s">
        <v>95</v>
      </c>
      <c r="B102" s="804"/>
      <c r="C102" s="804"/>
      <c r="D102" s="804"/>
      <c r="E102" s="804"/>
      <c r="F102" s="386">
        <v>0</v>
      </c>
      <c r="G102" s="386">
        <v>0</v>
      </c>
      <c r="H102" s="386">
        <v>0</v>
      </c>
      <c r="I102" s="386">
        <v>0</v>
      </c>
      <c r="J102" s="386">
        <v>0</v>
      </c>
      <c r="K102" s="386">
        <v>0</v>
      </c>
      <c r="L102" s="386">
        <v>0</v>
      </c>
    </row>
    <row r="103" spans="1:17" ht="18" customHeight="1">
      <c r="A103" s="821" t="s">
        <v>97</v>
      </c>
      <c r="B103" s="821"/>
      <c r="C103" s="821"/>
      <c r="D103" s="821"/>
      <c r="E103" s="821"/>
      <c r="F103" s="230">
        <v>0</v>
      </c>
      <c r="G103" s="230">
        <v>0</v>
      </c>
      <c r="H103" s="230">
        <v>0</v>
      </c>
      <c r="I103" s="230">
        <v>0</v>
      </c>
      <c r="J103" s="230">
        <v>0</v>
      </c>
      <c r="K103" s="230">
        <v>0</v>
      </c>
      <c r="L103" s="230">
        <v>0</v>
      </c>
      <c r="N103" s="194"/>
      <c r="O103" s="194"/>
      <c r="P103" s="194"/>
    </row>
    <row r="104" spans="1:17" ht="71.25" customHeight="1">
      <c r="A104" s="862" t="s">
        <v>1020</v>
      </c>
      <c r="B104" s="862"/>
      <c r="C104" s="862"/>
      <c r="D104" s="862"/>
      <c r="E104" s="862"/>
      <c r="F104" s="390">
        <f>F105</f>
        <v>12637.722</v>
      </c>
      <c r="G104" s="390">
        <f t="shared" ref="G104:K104" si="9">G105</f>
        <v>12520.254999999999</v>
      </c>
      <c r="H104" s="390">
        <f t="shared" si="9"/>
        <v>12950.163</v>
      </c>
      <c r="I104" s="390">
        <f t="shared" si="9"/>
        <v>12950.163</v>
      </c>
      <c r="J104" s="390">
        <f t="shared" si="9"/>
        <v>12950.163</v>
      </c>
      <c r="K104" s="390">
        <f t="shared" si="9"/>
        <v>12950.163</v>
      </c>
      <c r="L104" s="390">
        <f>F104+G104+H104+I104+J104+K104</f>
        <v>76958.629000000001</v>
      </c>
      <c r="M104" s="220" t="s">
        <v>658</v>
      </c>
      <c r="N104" s="224">
        <v>2644.1709999999998</v>
      </c>
      <c r="O104" s="224">
        <v>2644.1709999999998</v>
      </c>
      <c r="P104" s="224">
        <v>2664.1709999999998</v>
      </c>
      <c r="Q104" s="224"/>
    </row>
    <row r="105" spans="1:17" ht="18" customHeight="1">
      <c r="A105" s="804" t="s">
        <v>89</v>
      </c>
      <c r="B105" s="804"/>
      <c r="C105" s="804"/>
      <c r="D105" s="804"/>
      <c r="E105" s="804"/>
      <c r="F105" s="230">
        <v>12637.722</v>
      </c>
      <c r="G105" s="230">
        <v>12520.254999999999</v>
      </c>
      <c r="H105" s="230">
        <v>12950.163</v>
      </c>
      <c r="I105" s="230">
        <v>12950.163</v>
      </c>
      <c r="J105" s="230">
        <v>12950.163</v>
      </c>
      <c r="K105" s="230">
        <v>12950.163</v>
      </c>
      <c r="L105" s="230">
        <f>SUM(F105:K105)</f>
        <v>76958.629000000001</v>
      </c>
      <c r="N105" s="243">
        <v>721.447</v>
      </c>
      <c r="O105" s="243">
        <v>676.423</v>
      </c>
      <c r="P105" s="243">
        <v>644.27599999999995</v>
      </c>
      <c r="Q105" s="243"/>
    </row>
    <row r="106" spans="1:17" ht="18" customHeight="1">
      <c r="A106" s="810"/>
      <c r="B106" s="811" t="s">
        <v>90</v>
      </c>
      <c r="C106" s="811"/>
      <c r="D106" s="811"/>
      <c r="E106" s="811"/>
      <c r="F106" s="230">
        <v>8720.027</v>
      </c>
      <c r="G106" s="230">
        <v>7887.76</v>
      </c>
      <c r="H106" s="230">
        <v>7381.5919999999996</v>
      </c>
      <c r="I106" s="230">
        <v>7381.5919999999996</v>
      </c>
      <c r="J106" s="230">
        <v>7381.5919999999996</v>
      </c>
      <c r="K106" s="230">
        <v>7381.5919999999996</v>
      </c>
      <c r="L106" s="230">
        <f>SUM(F106:K106)</f>
        <v>46134.154999999999</v>
      </c>
    </row>
    <row r="107" spans="1:17" ht="18" customHeight="1">
      <c r="A107" s="810"/>
      <c r="B107" s="806" t="s">
        <v>91</v>
      </c>
      <c r="C107" s="806"/>
      <c r="D107" s="806"/>
      <c r="E107" s="806"/>
      <c r="F107" s="386">
        <v>0</v>
      </c>
      <c r="G107" s="386">
        <v>0</v>
      </c>
      <c r="H107" s="386">
        <v>0</v>
      </c>
      <c r="I107" s="386">
        <v>0</v>
      </c>
      <c r="J107" s="386">
        <v>0</v>
      </c>
      <c r="K107" s="386">
        <v>0</v>
      </c>
      <c r="L107" s="386">
        <v>0</v>
      </c>
    </row>
    <row r="108" spans="1:17" ht="18" customHeight="1">
      <c r="A108" s="810"/>
      <c r="B108" s="804" t="s">
        <v>40</v>
      </c>
      <c r="C108" s="804"/>
      <c r="D108" s="804"/>
      <c r="E108" s="804"/>
      <c r="F108" s="386">
        <v>0</v>
      </c>
      <c r="G108" s="386">
        <v>0</v>
      </c>
      <c r="H108" s="386">
        <v>0</v>
      </c>
      <c r="I108" s="386">
        <v>0</v>
      </c>
      <c r="J108" s="386">
        <v>0</v>
      </c>
      <c r="K108" s="386">
        <v>0</v>
      </c>
      <c r="L108" s="386">
        <v>0</v>
      </c>
    </row>
    <row r="109" spans="1:17" ht="18" customHeight="1">
      <c r="A109" s="810"/>
      <c r="B109" s="804" t="s">
        <v>123</v>
      </c>
      <c r="C109" s="804"/>
      <c r="D109" s="804"/>
      <c r="E109" s="804"/>
      <c r="F109" s="386">
        <v>0</v>
      </c>
      <c r="G109" s="386">
        <v>0</v>
      </c>
      <c r="H109" s="386">
        <v>0</v>
      </c>
      <c r="I109" s="386">
        <v>0</v>
      </c>
      <c r="J109" s="386">
        <v>0</v>
      </c>
      <c r="K109" s="386">
        <v>0</v>
      </c>
      <c r="L109" s="386">
        <v>0</v>
      </c>
    </row>
    <row r="110" spans="1:17" ht="18" customHeight="1">
      <c r="A110" s="823" t="s">
        <v>93</v>
      </c>
      <c r="B110" s="823"/>
      <c r="C110" s="823"/>
      <c r="D110" s="823"/>
      <c r="E110" s="823"/>
      <c r="F110" s="389">
        <v>0</v>
      </c>
      <c r="G110" s="389">
        <v>0</v>
      </c>
      <c r="H110" s="389">
        <v>0</v>
      </c>
      <c r="I110" s="389">
        <v>0</v>
      </c>
      <c r="J110" s="389">
        <v>0</v>
      </c>
      <c r="K110" s="389">
        <v>0</v>
      </c>
      <c r="L110" s="389">
        <v>0</v>
      </c>
    </row>
    <row r="111" spans="1:17" ht="18" customHeight="1">
      <c r="A111" s="804" t="s">
        <v>94</v>
      </c>
      <c r="B111" s="804"/>
      <c r="C111" s="804"/>
      <c r="D111" s="804"/>
      <c r="E111" s="804"/>
      <c r="F111" s="386">
        <v>0</v>
      </c>
      <c r="G111" s="386">
        <v>0</v>
      </c>
      <c r="H111" s="386">
        <v>0</v>
      </c>
      <c r="I111" s="386">
        <v>0</v>
      </c>
      <c r="J111" s="386">
        <v>0</v>
      </c>
      <c r="K111" s="386">
        <v>0</v>
      </c>
      <c r="L111" s="386">
        <v>0</v>
      </c>
    </row>
    <row r="112" spans="1:17" ht="18" customHeight="1">
      <c r="A112" s="804" t="s">
        <v>95</v>
      </c>
      <c r="B112" s="804"/>
      <c r="C112" s="804"/>
      <c r="D112" s="804"/>
      <c r="E112" s="804"/>
      <c r="F112" s="386">
        <v>0</v>
      </c>
      <c r="G112" s="386">
        <v>0</v>
      </c>
      <c r="H112" s="386">
        <v>0</v>
      </c>
      <c r="I112" s="386">
        <v>0</v>
      </c>
      <c r="J112" s="386">
        <v>0</v>
      </c>
      <c r="K112" s="386">
        <v>0</v>
      </c>
      <c r="L112" s="386">
        <v>0</v>
      </c>
    </row>
    <row r="113" spans="1:19" ht="18" customHeight="1">
      <c r="A113" s="821" t="s">
        <v>97</v>
      </c>
      <c r="B113" s="821"/>
      <c r="C113" s="821"/>
      <c r="D113" s="821"/>
      <c r="E113" s="821"/>
      <c r="F113" s="230">
        <v>0</v>
      </c>
      <c r="G113" s="230">
        <v>0</v>
      </c>
      <c r="H113" s="230">
        <v>0</v>
      </c>
      <c r="I113" s="230">
        <v>0</v>
      </c>
      <c r="J113" s="230">
        <v>0</v>
      </c>
      <c r="K113" s="230">
        <v>0</v>
      </c>
      <c r="L113" s="230">
        <v>0</v>
      </c>
    </row>
    <row r="114" spans="1:19" ht="39.75" customHeight="1">
      <c r="A114" s="862" t="s">
        <v>1021</v>
      </c>
      <c r="B114" s="862"/>
      <c r="C114" s="862"/>
      <c r="D114" s="862"/>
      <c r="E114" s="862"/>
      <c r="F114" s="390">
        <f>F115</f>
        <v>7670.54</v>
      </c>
      <c r="G114" s="390">
        <f t="shared" ref="G114:K114" si="10">G115</f>
        <v>7670.54</v>
      </c>
      <c r="H114" s="390">
        <f t="shared" si="10"/>
        <v>7670.54</v>
      </c>
      <c r="I114" s="390">
        <f t="shared" si="10"/>
        <v>7670.54</v>
      </c>
      <c r="J114" s="390">
        <f t="shared" si="10"/>
        <v>7670.54</v>
      </c>
      <c r="K114" s="390">
        <f t="shared" si="10"/>
        <v>7670.54</v>
      </c>
      <c r="L114" s="390">
        <f>F114+G114+H114+I114+J114+K114</f>
        <v>46023.24</v>
      </c>
      <c r="M114" s="220" t="s">
        <v>659</v>
      </c>
      <c r="N114" s="224">
        <v>83438.399999999994</v>
      </c>
      <c r="O114" s="224">
        <v>83438.399999999994</v>
      </c>
      <c r="P114" s="243">
        <v>83438.399999999994</v>
      </c>
    </row>
    <row r="115" spans="1:19" ht="18" customHeight="1">
      <c r="A115" s="804" t="s">
        <v>89</v>
      </c>
      <c r="B115" s="804"/>
      <c r="C115" s="804"/>
      <c r="D115" s="804"/>
      <c r="E115" s="804"/>
      <c r="F115" s="230">
        <v>7670.54</v>
      </c>
      <c r="G115" s="230">
        <v>7670.54</v>
      </c>
      <c r="H115" s="230">
        <v>7670.54</v>
      </c>
      <c r="I115" s="230">
        <v>7670.54</v>
      </c>
      <c r="J115" s="230">
        <v>7670.54</v>
      </c>
      <c r="K115" s="230">
        <v>7670.54</v>
      </c>
      <c r="L115" s="230">
        <f>SUM(F115:K115)</f>
        <v>46023.24</v>
      </c>
      <c r="S115" s="224"/>
    </row>
    <row r="116" spans="1:19" ht="18" customHeight="1">
      <c r="A116" s="810"/>
      <c r="B116" s="811" t="s">
        <v>90</v>
      </c>
      <c r="C116" s="811"/>
      <c r="D116" s="811"/>
      <c r="E116" s="811"/>
      <c r="F116" s="230">
        <v>5292.6729999999998</v>
      </c>
      <c r="G116" s="230">
        <v>4832.4399999999996</v>
      </c>
      <c r="H116" s="230">
        <v>4372.2079999999996</v>
      </c>
      <c r="I116" s="230">
        <v>4372.21</v>
      </c>
      <c r="J116" s="230">
        <v>4372.21</v>
      </c>
      <c r="K116" s="230">
        <v>4372.21</v>
      </c>
      <c r="L116" s="230">
        <f>SUM(F116:K116)</f>
        <v>27613.950999999997</v>
      </c>
      <c r="R116" s="1">
        <v>3</v>
      </c>
      <c r="S116" s="224"/>
    </row>
    <row r="117" spans="1:19" ht="18" customHeight="1">
      <c r="A117" s="810"/>
      <c r="B117" s="806" t="s">
        <v>91</v>
      </c>
      <c r="C117" s="806"/>
      <c r="D117" s="806"/>
      <c r="E117" s="806"/>
      <c r="F117" s="386">
        <v>0</v>
      </c>
      <c r="G117" s="386">
        <v>0</v>
      </c>
      <c r="H117" s="386">
        <v>0</v>
      </c>
      <c r="I117" s="386">
        <v>0</v>
      </c>
      <c r="J117" s="386">
        <v>0</v>
      </c>
      <c r="K117" s="386">
        <v>0</v>
      </c>
      <c r="L117" s="386">
        <v>0</v>
      </c>
      <c r="S117" s="227"/>
    </row>
    <row r="118" spans="1:19" ht="18" customHeight="1">
      <c r="A118" s="810"/>
      <c r="B118" s="804" t="s">
        <v>40</v>
      </c>
      <c r="C118" s="804"/>
      <c r="D118" s="804"/>
      <c r="E118" s="804"/>
      <c r="F118" s="386">
        <v>0</v>
      </c>
      <c r="G118" s="386">
        <v>0</v>
      </c>
      <c r="H118" s="386">
        <v>0</v>
      </c>
      <c r="I118" s="386">
        <v>0</v>
      </c>
      <c r="J118" s="386">
        <v>0</v>
      </c>
      <c r="K118" s="386">
        <v>0</v>
      </c>
      <c r="L118" s="386">
        <v>0</v>
      </c>
    </row>
    <row r="119" spans="1:19" ht="18" customHeight="1">
      <c r="A119" s="810"/>
      <c r="B119" s="804" t="s">
        <v>123</v>
      </c>
      <c r="C119" s="804"/>
      <c r="D119" s="804"/>
      <c r="E119" s="804"/>
      <c r="F119" s="386">
        <v>0</v>
      </c>
      <c r="G119" s="386">
        <v>0</v>
      </c>
      <c r="H119" s="386">
        <v>0</v>
      </c>
      <c r="I119" s="386">
        <v>0</v>
      </c>
      <c r="J119" s="386">
        <v>0</v>
      </c>
      <c r="K119" s="386">
        <v>0</v>
      </c>
      <c r="L119" s="386">
        <v>0</v>
      </c>
    </row>
    <row r="120" spans="1:19" ht="18" customHeight="1">
      <c r="A120" s="823" t="s">
        <v>93</v>
      </c>
      <c r="B120" s="823"/>
      <c r="C120" s="823"/>
      <c r="D120" s="823"/>
      <c r="E120" s="823"/>
      <c r="F120" s="389">
        <v>0</v>
      </c>
      <c r="G120" s="389">
        <v>0</v>
      </c>
      <c r="H120" s="389">
        <v>0</v>
      </c>
      <c r="I120" s="389">
        <v>0</v>
      </c>
      <c r="J120" s="389">
        <v>0</v>
      </c>
      <c r="K120" s="389">
        <v>0</v>
      </c>
      <c r="L120" s="389">
        <v>0</v>
      </c>
    </row>
    <row r="121" spans="1:19" ht="18" customHeight="1">
      <c r="A121" s="804" t="s">
        <v>94</v>
      </c>
      <c r="B121" s="804"/>
      <c r="C121" s="804"/>
      <c r="D121" s="804"/>
      <c r="E121" s="804"/>
      <c r="F121" s="386">
        <v>0</v>
      </c>
      <c r="G121" s="386">
        <v>0</v>
      </c>
      <c r="H121" s="386">
        <v>0</v>
      </c>
      <c r="I121" s="386">
        <v>0</v>
      </c>
      <c r="J121" s="386">
        <v>0</v>
      </c>
      <c r="K121" s="386">
        <v>0</v>
      </c>
      <c r="L121" s="386">
        <v>0</v>
      </c>
    </row>
    <row r="122" spans="1:19" ht="18" customHeight="1">
      <c r="A122" s="804" t="s">
        <v>95</v>
      </c>
      <c r="B122" s="804"/>
      <c r="C122" s="804"/>
      <c r="D122" s="804"/>
      <c r="E122" s="804"/>
      <c r="F122" s="386">
        <v>0</v>
      </c>
      <c r="G122" s="386">
        <v>0</v>
      </c>
      <c r="H122" s="386">
        <v>0</v>
      </c>
      <c r="I122" s="386">
        <v>0</v>
      </c>
      <c r="J122" s="386">
        <v>0</v>
      </c>
      <c r="K122" s="386">
        <v>0</v>
      </c>
      <c r="L122" s="386">
        <v>0</v>
      </c>
    </row>
    <row r="123" spans="1:19" ht="18" customHeight="1">
      <c r="A123" s="821" t="s">
        <v>97</v>
      </c>
      <c r="B123" s="821"/>
      <c r="C123" s="821"/>
      <c r="D123" s="821"/>
      <c r="E123" s="821"/>
      <c r="F123" s="230">
        <v>0</v>
      </c>
      <c r="G123" s="230">
        <v>0</v>
      </c>
      <c r="H123" s="230">
        <v>0</v>
      </c>
      <c r="I123" s="230">
        <v>0</v>
      </c>
      <c r="J123" s="230">
        <v>0</v>
      </c>
      <c r="K123" s="230">
        <v>0</v>
      </c>
      <c r="L123" s="230">
        <v>0</v>
      </c>
    </row>
    <row r="124" spans="1:19" ht="47.25" customHeight="1">
      <c r="A124" s="812" t="s">
        <v>1022</v>
      </c>
      <c r="B124" s="812"/>
      <c r="C124" s="812"/>
      <c r="D124" s="812"/>
      <c r="E124" s="812"/>
      <c r="F124" s="385">
        <f>F125+F130+F131+F132</f>
        <v>1369865.176</v>
      </c>
      <c r="G124" s="385">
        <f t="shared" ref="G124:K124" si="11">G125+G130+G131+G132</f>
        <v>1369865.176</v>
      </c>
      <c r="H124" s="385">
        <f t="shared" si="11"/>
        <v>1369865.176</v>
      </c>
      <c r="I124" s="385">
        <f t="shared" si="11"/>
        <v>1369865.176</v>
      </c>
      <c r="J124" s="385">
        <f t="shared" si="11"/>
        <v>1369865.176</v>
      </c>
      <c r="K124" s="385">
        <f t="shared" si="11"/>
        <v>1369865.176</v>
      </c>
      <c r="L124" s="385">
        <f>F124+G124+H124+I124+J124+K124</f>
        <v>8219191.0559999999</v>
      </c>
      <c r="M124" s="220" t="s">
        <v>660</v>
      </c>
      <c r="N124" s="223">
        <v>7670.54</v>
      </c>
      <c r="O124" s="223">
        <v>7670.54</v>
      </c>
      <c r="P124" s="223">
        <v>7670.54</v>
      </c>
      <c r="Q124" s="224"/>
    </row>
    <row r="125" spans="1:19" ht="18" customHeight="1">
      <c r="A125" s="804" t="s">
        <v>89</v>
      </c>
      <c r="B125" s="804"/>
      <c r="C125" s="804"/>
      <c r="D125" s="804"/>
      <c r="E125" s="804"/>
      <c r="F125" s="230">
        <v>1369865.176</v>
      </c>
      <c r="G125" s="230">
        <v>1369865.176</v>
      </c>
      <c r="H125" s="230">
        <v>1369865.176</v>
      </c>
      <c r="I125" s="230">
        <v>1369865.176</v>
      </c>
      <c r="J125" s="230">
        <v>1369865.176</v>
      </c>
      <c r="K125" s="230">
        <v>1369865.176</v>
      </c>
      <c r="L125" s="230">
        <f>F125+G125+H125+I125+J125+K125</f>
        <v>8219191.0559999999</v>
      </c>
      <c r="N125" s="223">
        <v>5292.6729999999998</v>
      </c>
      <c r="O125" s="223">
        <v>4832.4399999999996</v>
      </c>
      <c r="P125" s="223">
        <v>4372.2079999999996</v>
      </c>
      <c r="Q125" s="224"/>
      <c r="S125" s="224"/>
    </row>
    <row r="126" spans="1:19" ht="18" customHeight="1">
      <c r="A126" s="810"/>
      <c r="B126" s="811" t="s">
        <v>90</v>
      </c>
      <c r="C126" s="811"/>
      <c r="D126" s="811"/>
      <c r="E126" s="811"/>
      <c r="F126" s="230">
        <v>0</v>
      </c>
      <c r="G126" s="230">
        <v>0</v>
      </c>
      <c r="H126" s="230">
        <v>0</v>
      </c>
      <c r="I126" s="230">
        <v>0</v>
      </c>
      <c r="J126" s="230">
        <v>0</v>
      </c>
      <c r="K126" s="230">
        <v>0</v>
      </c>
      <c r="L126" s="230">
        <v>0</v>
      </c>
      <c r="Q126" s="227"/>
      <c r="S126" s="224"/>
    </row>
    <row r="127" spans="1:19" ht="18" customHeight="1">
      <c r="A127" s="810"/>
      <c r="B127" s="806" t="s">
        <v>91</v>
      </c>
      <c r="C127" s="806"/>
      <c r="D127" s="806"/>
      <c r="E127" s="806"/>
      <c r="F127" s="386">
        <v>0</v>
      </c>
      <c r="G127" s="386">
        <v>0</v>
      </c>
      <c r="H127" s="386">
        <v>0</v>
      </c>
      <c r="I127" s="386">
        <v>0</v>
      </c>
      <c r="J127" s="386">
        <v>0</v>
      </c>
      <c r="K127" s="386">
        <v>0</v>
      </c>
      <c r="L127" s="386">
        <v>0</v>
      </c>
    </row>
    <row r="128" spans="1:19" ht="18" customHeight="1">
      <c r="A128" s="810"/>
      <c r="B128" s="804" t="s">
        <v>40</v>
      </c>
      <c r="C128" s="804"/>
      <c r="D128" s="804"/>
      <c r="E128" s="804"/>
      <c r="F128" s="386">
        <v>0</v>
      </c>
      <c r="G128" s="386">
        <v>0</v>
      </c>
      <c r="H128" s="386">
        <v>0</v>
      </c>
      <c r="I128" s="386">
        <v>0</v>
      </c>
      <c r="J128" s="386">
        <v>0</v>
      </c>
      <c r="K128" s="386">
        <v>0</v>
      </c>
      <c r="L128" s="386">
        <v>0</v>
      </c>
    </row>
    <row r="129" spans="1:18" ht="18" customHeight="1">
      <c r="A129" s="810"/>
      <c r="B129" s="804" t="s">
        <v>123</v>
      </c>
      <c r="C129" s="804"/>
      <c r="D129" s="804"/>
      <c r="E129" s="804"/>
      <c r="F129" s="386">
        <v>0</v>
      </c>
      <c r="G129" s="386">
        <v>0</v>
      </c>
      <c r="H129" s="386">
        <v>0</v>
      </c>
      <c r="I129" s="386">
        <v>0</v>
      </c>
      <c r="J129" s="386">
        <v>0</v>
      </c>
      <c r="K129" s="386">
        <v>0</v>
      </c>
      <c r="L129" s="386">
        <v>0</v>
      </c>
    </row>
    <row r="130" spans="1:18" ht="18" customHeight="1">
      <c r="A130" s="823" t="s">
        <v>93</v>
      </c>
      <c r="B130" s="823"/>
      <c r="C130" s="823"/>
      <c r="D130" s="823"/>
      <c r="E130" s="823"/>
      <c r="F130" s="389">
        <v>0</v>
      </c>
      <c r="G130" s="389">
        <v>0</v>
      </c>
      <c r="H130" s="389">
        <v>0</v>
      </c>
      <c r="I130" s="389">
        <v>0</v>
      </c>
      <c r="J130" s="389">
        <v>0</v>
      </c>
      <c r="K130" s="389">
        <v>0</v>
      </c>
      <c r="L130" s="389">
        <v>0</v>
      </c>
    </row>
    <row r="131" spans="1:18" ht="18" customHeight="1">
      <c r="A131" s="804" t="s">
        <v>94</v>
      </c>
      <c r="B131" s="804"/>
      <c r="C131" s="804"/>
      <c r="D131" s="804"/>
      <c r="E131" s="804"/>
      <c r="F131" s="386">
        <v>0</v>
      </c>
      <c r="G131" s="386">
        <v>0</v>
      </c>
      <c r="H131" s="386">
        <v>0</v>
      </c>
      <c r="I131" s="386">
        <v>0</v>
      </c>
      <c r="J131" s="386">
        <v>0</v>
      </c>
      <c r="K131" s="386">
        <v>0</v>
      </c>
      <c r="L131" s="386">
        <v>0</v>
      </c>
    </row>
    <row r="132" spans="1:18" ht="18" customHeight="1">
      <c r="A132" s="804" t="s">
        <v>95</v>
      </c>
      <c r="B132" s="804"/>
      <c r="C132" s="804"/>
      <c r="D132" s="804"/>
      <c r="E132" s="804"/>
      <c r="F132" s="386">
        <v>0</v>
      </c>
      <c r="G132" s="386">
        <v>0</v>
      </c>
      <c r="H132" s="386">
        <v>0</v>
      </c>
      <c r="I132" s="386">
        <v>0</v>
      </c>
      <c r="J132" s="386">
        <v>0</v>
      </c>
      <c r="K132" s="386">
        <v>0</v>
      </c>
      <c r="L132" s="386">
        <v>0</v>
      </c>
    </row>
    <row r="133" spans="1:18" ht="18" customHeight="1">
      <c r="A133" s="803" t="s">
        <v>97</v>
      </c>
      <c r="B133" s="803"/>
      <c r="C133" s="803"/>
      <c r="D133" s="803"/>
      <c r="E133" s="803"/>
      <c r="F133" s="230">
        <v>0</v>
      </c>
      <c r="G133" s="230">
        <v>0</v>
      </c>
      <c r="H133" s="230">
        <v>0</v>
      </c>
      <c r="I133" s="230">
        <v>0</v>
      </c>
      <c r="J133" s="230">
        <v>0</v>
      </c>
      <c r="K133" s="230">
        <v>0</v>
      </c>
      <c r="L133" s="230">
        <v>0</v>
      </c>
      <c r="M133" s="220" t="s">
        <v>661</v>
      </c>
      <c r="N133" s="223">
        <v>12637.722</v>
      </c>
      <c r="O133" s="223">
        <v>12520.254999999999</v>
      </c>
      <c r="P133" s="223">
        <v>12950.163</v>
      </c>
      <c r="Q133" s="69"/>
    </row>
    <row r="134" spans="1:18" ht="46.5" customHeight="1">
      <c r="A134" s="812" t="s">
        <v>1023</v>
      </c>
      <c r="B134" s="812"/>
      <c r="C134" s="812"/>
      <c r="D134" s="812"/>
      <c r="E134" s="812"/>
      <c r="F134" s="385">
        <f>F135+F140+F141+F142</f>
        <v>13322224.799999999</v>
      </c>
      <c r="G134" s="385">
        <f t="shared" ref="G134:K134" si="12">G135+G140+G141+G142</f>
        <v>14371105.499999998</v>
      </c>
      <c r="H134" s="385">
        <f t="shared" si="12"/>
        <v>15228844.899999999</v>
      </c>
      <c r="I134" s="385">
        <f t="shared" si="12"/>
        <v>15228844.899999999</v>
      </c>
      <c r="J134" s="385">
        <f t="shared" si="12"/>
        <v>15228844.899999999</v>
      </c>
      <c r="K134" s="385">
        <f t="shared" si="12"/>
        <v>15228844.899999999</v>
      </c>
      <c r="L134" s="385">
        <f>F134+G134+H134+I134+J134+K134</f>
        <v>88608709.900000006</v>
      </c>
      <c r="N134" s="223">
        <v>8720.027</v>
      </c>
      <c r="O134" s="223">
        <v>7887.76</v>
      </c>
      <c r="P134" s="223">
        <v>7381.5919999999996</v>
      </c>
      <c r="Q134" s="224"/>
    </row>
    <row r="135" spans="1:18" s="15" customFormat="1" ht="15.75" customHeight="1">
      <c r="A135" s="804" t="s">
        <v>89</v>
      </c>
      <c r="B135" s="804"/>
      <c r="C135" s="804"/>
      <c r="D135" s="804"/>
      <c r="E135" s="804"/>
      <c r="F135" s="230">
        <v>0</v>
      </c>
      <c r="G135" s="230">
        <v>0</v>
      </c>
      <c r="H135" s="230">
        <v>0</v>
      </c>
      <c r="I135" s="230">
        <v>0</v>
      </c>
      <c r="J135" s="230">
        <v>0</v>
      </c>
      <c r="K135" s="230">
        <v>0</v>
      </c>
      <c r="L135" s="230">
        <v>0</v>
      </c>
      <c r="M135" s="1"/>
      <c r="N135" s="246"/>
      <c r="O135" s="246"/>
      <c r="P135" s="246"/>
      <c r="Q135" s="224"/>
      <c r="R135" s="1"/>
    </row>
    <row r="136" spans="1:18" s="15" customFormat="1" ht="15.75" customHeight="1">
      <c r="A136" s="810"/>
      <c r="B136" s="811" t="s">
        <v>90</v>
      </c>
      <c r="C136" s="811"/>
      <c r="D136" s="811"/>
      <c r="E136" s="811"/>
      <c r="F136" s="230">
        <v>0</v>
      </c>
      <c r="G136" s="230">
        <v>0</v>
      </c>
      <c r="H136" s="230">
        <v>0</v>
      </c>
      <c r="I136" s="230">
        <v>0</v>
      </c>
      <c r="J136" s="394">
        <v>0</v>
      </c>
      <c r="K136" s="394">
        <v>0</v>
      </c>
      <c r="L136" s="230">
        <v>0</v>
      </c>
      <c r="M136" s="1"/>
      <c r="N136" s="69"/>
      <c r="O136" s="69"/>
      <c r="P136" s="69"/>
      <c r="Q136" s="69"/>
      <c r="R136" s="1"/>
    </row>
    <row r="137" spans="1:18" s="15" customFormat="1" ht="15.75" customHeight="1">
      <c r="A137" s="810"/>
      <c r="B137" s="806" t="s">
        <v>91</v>
      </c>
      <c r="C137" s="806"/>
      <c r="D137" s="806"/>
      <c r="E137" s="806"/>
      <c r="F137" s="386">
        <v>0</v>
      </c>
      <c r="G137" s="386">
        <v>0</v>
      </c>
      <c r="H137" s="386">
        <v>0</v>
      </c>
      <c r="I137" s="388">
        <v>0</v>
      </c>
      <c r="J137" s="396">
        <v>0</v>
      </c>
      <c r="K137" s="396">
        <v>0</v>
      </c>
      <c r="L137" s="388">
        <v>0</v>
      </c>
      <c r="M137" s="1"/>
      <c r="N137" s="69"/>
      <c r="O137" s="69"/>
      <c r="P137" s="69"/>
      <c r="Q137" s="69"/>
      <c r="R137" s="1"/>
    </row>
    <row r="138" spans="1:18" s="15" customFormat="1" ht="34.5" customHeight="1">
      <c r="A138" s="810"/>
      <c r="B138" s="804" t="s">
        <v>40</v>
      </c>
      <c r="C138" s="804"/>
      <c r="D138" s="804"/>
      <c r="E138" s="804"/>
      <c r="F138" s="230">
        <v>0</v>
      </c>
      <c r="G138" s="230">
        <v>0</v>
      </c>
      <c r="H138" s="230">
        <v>0</v>
      </c>
      <c r="I138" s="230">
        <v>0</v>
      </c>
      <c r="J138" s="394">
        <v>0</v>
      </c>
      <c r="K138" s="394">
        <v>0</v>
      </c>
      <c r="L138" s="230">
        <v>0</v>
      </c>
      <c r="M138" s="1"/>
      <c r="N138" s="1"/>
      <c r="O138" s="1"/>
      <c r="P138" s="1"/>
      <c r="Q138" s="1"/>
      <c r="R138" s="1"/>
    </row>
    <row r="139" spans="1:18" ht="15.75" customHeight="1">
      <c r="A139" s="810"/>
      <c r="B139" s="804" t="s">
        <v>123</v>
      </c>
      <c r="C139" s="804"/>
      <c r="D139" s="804"/>
      <c r="E139" s="804"/>
      <c r="F139" s="386">
        <v>0</v>
      </c>
      <c r="G139" s="386">
        <v>0</v>
      </c>
      <c r="H139" s="386">
        <v>0</v>
      </c>
      <c r="I139" s="388">
        <v>0</v>
      </c>
      <c r="J139" s="396">
        <v>0</v>
      </c>
      <c r="K139" s="396">
        <v>0</v>
      </c>
      <c r="L139" s="388">
        <v>0</v>
      </c>
    </row>
    <row r="140" spans="1:18" ht="15.75" customHeight="1">
      <c r="A140" s="948" t="s">
        <v>93</v>
      </c>
      <c r="B140" s="948"/>
      <c r="C140" s="948"/>
      <c r="D140" s="948"/>
      <c r="E140" s="948"/>
      <c r="F140" s="625">
        <v>13322224.799999999</v>
      </c>
      <c r="G140" s="625">
        <v>14371105.499999998</v>
      </c>
      <c r="H140" s="625">
        <v>15228844.899999999</v>
      </c>
      <c r="I140" s="625">
        <v>15228844.899999999</v>
      </c>
      <c r="J140" s="625">
        <v>15228844.899999999</v>
      </c>
      <c r="K140" s="625">
        <v>15228844.899999999</v>
      </c>
      <c r="L140" s="627">
        <f>F140+G140+H140+I140+J140+K140</f>
        <v>88608709.900000006</v>
      </c>
    </row>
    <row r="141" spans="1:18" ht="15.75" customHeight="1">
      <c r="A141" s="804" t="s">
        <v>94</v>
      </c>
      <c r="B141" s="804"/>
      <c r="C141" s="804"/>
      <c r="D141" s="804"/>
      <c r="E141" s="804"/>
      <c r="F141" s="386">
        <v>0</v>
      </c>
      <c r="G141" s="386">
        <v>0</v>
      </c>
      <c r="H141" s="386">
        <v>0</v>
      </c>
      <c r="I141" s="388">
        <v>0</v>
      </c>
      <c r="J141" s="396">
        <v>0</v>
      </c>
      <c r="K141" s="396">
        <v>0</v>
      </c>
      <c r="L141" s="388">
        <v>0</v>
      </c>
    </row>
    <row r="142" spans="1:18" ht="15.75" customHeight="1">
      <c r="A142" s="804" t="s">
        <v>95</v>
      </c>
      <c r="B142" s="804"/>
      <c r="C142" s="804"/>
      <c r="D142" s="804"/>
      <c r="E142" s="804"/>
      <c r="F142" s="386">
        <v>0</v>
      </c>
      <c r="G142" s="386">
        <v>0</v>
      </c>
      <c r="H142" s="386">
        <v>0</v>
      </c>
      <c r="I142" s="388">
        <v>0</v>
      </c>
      <c r="J142" s="396">
        <v>0</v>
      </c>
      <c r="K142" s="396">
        <v>0</v>
      </c>
      <c r="L142" s="388">
        <v>0</v>
      </c>
    </row>
    <row r="143" spans="1:18" ht="15.75" customHeight="1">
      <c r="A143" s="803" t="s">
        <v>97</v>
      </c>
      <c r="B143" s="803"/>
      <c r="C143" s="803"/>
      <c r="D143" s="803"/>
      <c r="E143" s="803"/>
      <c r="F143" s="230">
        <v>0</v>
      </c>
      <c r="G143" s="230">
        <v>0</v>
      </c>
      <c r="H143" s="230">
        <v>0</v>
      </c>
      <c r="I143" s="230">
        <v>0</v>
      </c>
      <c r="J143" s="230">
        <v>0</v>
      </c>
      <c r="K143" s="230">
        <v>0</v>
      </c>
      <c r="L143" s="230">
        <v>0</v>
      </c>
    </row>
    <row r="144" spans="1:18" ht="33" customHeight="1">
      <c r="A144" s="943" t="s">
        <v>300</v>
      </c>
      <c r="B144" s="943"/>
      <c r="C144" s="943"/>
      <c r="D144" s="943"/>
      <c r="E144" s="943"/>
      <c r="F144" s="943"/>
    </row>
    <row r="145" spans="1:18" ht="127.5" customHeight="1">
      <c r="A145" s="801" t="s">
        <v>128</v>
      </c>
      <c r="B145" s="801"/>
      <c r="C145" s="313" t="s">
        <v>129</v>
      </c>
      <c r="D145" s="311" t="s">
        <v>843</v>
      </c>
      <c r="E145" s="311" t="s">
        <v>131</v>
      </c>
      <c r="F145" s="311" t="s">
        <v>19</v>
      </c>
    </row>
    <row r="146" spans="1:18" ht="19.5" customHeight="1">
      <c r="A146" s="845">
        <v>1</v>
      </c>
      <c r="B146" s="847"/>
      <c r="C146" s="313">
        <v>2</v>
      </c>
      <c r="D146" s="311">
        <v>3</v>
      </c>
      <c r="E146" s="311">
        <v>4</v>
      </c>
      <c r="F146" s="311">
        <v>5</v>
      </c>
    </row>
    <row r="147" spans="1:18" ht="24.75" customHeight="1">
      <c r="A147" s="857" t="s">
        <v>1025</v>
      </c>
      <c r="B147" s="858"/>
      <c r="C147" s="858"/>
      <c r="D147" s="858"/>
      <c r="E147" s="858"/>
      <c r="F147" s="859"/>
    </row>
    <row r="148" spans="1:18" ht="121.5" customHeight="1">
      <c r="A148" s="867" t="s">
        <v>905</v>
      </c>
      <c r="B148" s="868"/>
      <c r="C148" s="112" t="s">
        <v>132</v>
      </c>
      <c r="D148" s="111" t="s">
        <v>206</v>
      </c>
      <c r="E148" s="112" t="s">
        <v>185</v>
      </c>
      <c r="F148" s="112" t="s">
        <v>44</v>
      </c>
    </row>
    <row r="149" spans="1:18" ht="86.25" customHeight="1">
      <c r="A149" s="855" t="s">
        <v>385</v>
      </c>
      <c r="B149" s="856"/>
      <c r="C149" s="99" t="s">
        <v>386</v>
      </c>
      <c r="D149" s="97" t="s">
        <v>206</v>
      </c>
      <c r="E149" s="51" t="s">
        <v>186</v>
      </c>
      <c r="F149" s="52" t="s">
        <v>79</v>
      </c>
    </row>
    <row r="150" spans="1:18" ht="64.5" customHeight="1">
      <c r="A150" s="855" t="s">
        <v>383</v>
      </c>
      <c r="B150" s="856"/>
      <c r="C150" s="99" t="s">
        <v>570</v>
      </c>
      <c r="D150" s="97" t="s">
        <v>206</v>
      </c>
      <c r="E150" s="51" t="s">
        <v>185</v>
      </c>
      <c r="F150" s="52" t="s">
        <v>79</v>
      </c>
    </row>
    <row r="151" spans="1:18" ht="75" customHeight="1">
      <c r="A151" s="855" t="s">
        <v>384</v>
      </c>
      <c r="B151" s="856"/>
      <c r="C151" s="99" t="s">
        <v>329</v>
      </c>
      <c r="D151" s="97" t="s">
        <v>206</v>
      </c>
      <c r="E151" s="51" t="s">
        <v>185</v>
      </c>
      <c r="F151" s="52" t="s">
        <v>79</v>
      </c>
    </row>
    <row r="152" spans="1:18" ht="94.5" customHeight="1">
      <c r="A152" s="855" t="s">
        <v>387</v>
      </c>
      <c r="B152" s="856"/>
      <c r="C152" s="99" t="s">
        <v>297</v>
      </c>
      <c r="D152" s="97" t="s">
        <v>206</v>
      </c>
      <c r="E152" s="51" t="s">
        <v>186</v>
      </c>
      <c r="F152" s="52" t="s">
        <v>79</v>
      </c>
    </row>
    <row r="153" spans="1:18" ht="63" customHeight="1">
      <c r="A153" s="855" t="s">
        <v>1026</v>
      </c>
      <c r="B153" s="856"/>
      <c r="C153" s="99" t="s">
        <v>313</v>
      </c>
      <c r="D153" s="97" t="s">
        <v>206</v>
      </c>
      <c r="E153" s="51" t="s">
        <v>185</v>
      </c>
      <c r="F153" s="52" t="s">
        <v>79</v>
      </c>
    </row>
    <row r="154" spans="1:18" ht="30.75" customHeight="1">
      <c r="A154" s="855" t="s">
        <v>1027</v>
      </c>
      <c r="B154" s="856"/>
      <c r="C154" s="99" t="s">
        <v>317</v>
      </c>
      <c r="D154" s="97" t="s">
        <v>206</v>
      </c>
      <c r="E154" s="51" t="s">
        <v>185</v>
      </c>
      <c r="F154" s="52" t="s">
        <v>79</v>
      </c>
      <c r="R154" s="1">
        <v>4</v>
      </c>
    </row>
    <row r="155" spans="1:18" ht="30.75" customHeight="1">
      <c r="A155" s="855" t="s">
        <v>378</v>
      </c>
      <c r="B155" s="856"/>
      <c r="C155" s="99" t="s">
        <v>318</v>
      </c>
      <c r="D155" s="97" t="s">
        <v>206</v>
      </c>
      <c r="E155" s="51" t="s">
        <v>185</v>
      </c>
      <c r="F155" s="52" t="s">
        <v>79</v>
      </c>
    </row>
    <row r="156" spans="1:18" ht="30.75" customHeight="1">
      <c r="A156" s="855" t="s">
        <v>379</v>
      </c>
      <c r="B156" s="856"/>
      <c r="C156" s="99" t="s">
        <v>330</v>
      </c>
      <c r="D156" s="97" t="s">
        <v>206</v>
      </c>
      <c r="E156" s="51" t="s">
        <v>185</v>
      </c>
      <c r="F156" s="52" t="s">
        <v>79</v>
      </c>
    </row>
    <row r="157" spans="1:18" ht="30.75" customHeight="1">
      <c r="A157" s="855" t="s">
        <v>380</v>
      </c>
      <c r="B157" s="856"/>
      <c r="C157" s="99" t="s">
        <v>545</v>
      </c>
      <c r="D157" s="97" t="s">
        <v>206</v>
      </c>
      <c r="E157" s="51" t="s">
        <v>185</v>
      </c>
      <c r="F157" s="52" t="s">
        <v>79</v>
      </c>
    </row>
    <row r="158" spans="1:18" ht="30.75" customHeight="1">
      <c r="A158" s="855" t="s">
        <v>381</v>
      </c>
      <c r="B158" s="856"/>
      <c r="C158" s="99" t="s">
        <v>314</v>
      </c>
      <c r="D158" s="97" t="s">
        <v>206</v>
      </c>
      <c r="E158" s="51" t="s">
        <v>185</v>
      </c>
      <c r="F158" s="52" t="s">
        <v>79</v>
      </c>
    </row>
    <row r="159" spans="1:18" ht="30.75" customHeight="1">
      <c r="A159" s="855" t="s">
        <v>382</v>
      </c>
      <c r="B159" s="856"/>
      <c r="C159" s="99" t="s">
        <v>314</v>
      </c>
      <c r="D159" s="97" t="s">
        <v>206</v>
      </c>
      <c r="E159" s="51" t="s">
        <v>185</v>
      </c>
      <c r="F159" s="52" t="s">
        <v>79</v>
      </c>
    </row>
    <row r="160" spans="1:18" ht="126" customHeight="1">
      <c r="A160" s="867" t="s">
        <v>906</v>
      </c>
      <c r="B160" s="868"/>
      <c r="C160" s="112" t="s">
        <v>132</v>
      </c>
      <c r="D160" s="111" t="s">
        <v>206</v>
      </c>
      <c r="E160" s="112"/>
      <c r="F160" s="110" t="s">
        <v>79</v>
      </c>
      <c r="H160" s="1">
        <v>2</v>
      </c>
    </row>
    <row r="161" spans="1:18" ht="125.25" customHeight="1">
      <c r="A161" s="855" t="s">
        <v>907</v>
      </c>
      <c r="B161" s="856"/>
      <c r="C161" s="99" t="s">
        <v>1033</v>
      </c>
      <c r="D161" s="97" t="s">
        <v>206</v>
      </c>
      <c r="E161" s="51" t="s">
        <v>350</v>
      </c>
      <c r="F161" s="52" t="s">
        <v>347</v>
      </c>
    </row>
    <row r="162" spans="1:18" ht="141.75" customHeight="1">
      <c r="A162" s="855" t="s">
        <v>908</v>
      </c>
      <c r="B162" s="856"/>
      <c r="C162" s="99" t="s">
        <v>1034</v>
      </c>
      <c r="D162" s="97" t="s">
        <v>206</v>
      </c>
      <c r="E162" s="51" t="s">
        <v>346</v>
      </c>
      <c r="F162" s="52" t="s">
        <v>347</v>
      </c>
    </row>
    <row r="163" spans="1:18" ht="138.75" customHeight="1">
      <c r="A163" s="855" t="s">
        <v>909</v>
      </c>
      <c r="B163" s="856"/>
      <c r="C163" s="99" t="s">
        <v>1035</v>
      </c>
      <c r="D163" s="97" t="s">
        <v>206</v>
      </c>
      <c r="E163" s="51" t="s">
        <v>349</v>
      </c>
      <c r="F163" s="52" t="s">
        <v>79</v>
      </c>
    </row>
    <row r="164" spans="1:18" ht="135.75" customHeight="1">
      <c r="A164" s="867" t="s">
        <v>910</v>
      </c>
      <c r="B164" s="868"/>
      <c r="C164" s="112" t="s">
        <v>132</v>
      </c>
      <c r="D164" s="111" t="s">
        <v>206</v>
      </c>
      <c r="E164" s="112" t="s">
        <v>349</v>
      </c>
      <c r="F164" s="112" t="s">
        <v>44</v>
      </c>
      <c r="H164" s="1">
        <v>3</v>
      </c>
    </row>
    <row r="165" spans="1:18" ht="110.25" customHeight="1">
      <c r="A165" s="855" t="s">
        <v>911</v>
      </c>
      <c r="B165" s="856"/>
      <c r="C165" s="99" t="s">
        <v>1033</v>
      </c>
      <c r="D165" s="97" t="s">
        <v>206</v>
      </c>
      <c r="E165" s="51" t="s">
        <v>350</v>
      </c>
      <c r="F165" s="52" t="s">
        <v>347</v>
      </c>
    </row>
    <row r="166" spans="1:18" ht="105" customHeight="1">
      <c r="A166" s="855" t="s">
        <v>912</v>
      </c>
      <c r="B166" s="856"/>
      <c r="C166" s="99" t="s">
        <v>1034</v>
      </c>
      <c r="D166" s="97" t="s">
        <v>206</v>
      </c>
      <c r="E166" s="51" t="s">
        <v>346</v>
      </c>
      <c r="F166" s="52" t="s">
        <v>347</v>
      </c>
    </row>
    <row r="167" spans="1:18" ht="110.25" customHeight="1">
      <c r="A167" s="855" t="s">
        <v>913</v>
      </c>
      <c r="B167" s="856"/>
      <c r="C167" s="99" t="s">
        <v>1035</v>
      </c>
      <c r="D167" s="97" t="s">
        <v>206</v>
      </c>
      <c r="E167" s="51" t="s">
        <v>349</v>
      </c>
      <c r="F167" s="52" t="s">
        <v>44</v>
      </c>
    </row>
    <row r="168" spans="1:18" ht="105" customHeight="1">
      <c r="A168" s="849" t="s">
        <v>354</v>
      </c>
      <c r="B168" s="849"/>
      <c r="C168" s="113" t="s">
        <v>249</v>
      </c>
      <c r="D168" s="42" t="s">
        <v>206</v>
      </c>
      <c r="E168" s="313" t="s">
        <v>185</v>
      </c>
      <c r="F168" s="52" t="s">
        <v>79</v>
      </c>
      <c r="R168" s="1">
        <v>5</v>
      </c>
    </row>
    <row r="169" spans="1:18" ht="105" customHeight="1">
      <c r="A169" s="867" t="s">
        <v>1212</v>
      </c>
      <c r="B169" s="868"/>
      <c r="C169" s="112" t="s">
        <v>132</v>
      </c>
      <c r="D169" s="111" t="s">
        <v>206</v>
      </c>
      <c r="E169" s="112" t="s">
        <v>185</v>
      </c>
      <c r="F169" s="112" t="s">
        <v>44</v>
      </c>
      <c r="H169" s="1">
        <v>4</v>
      </c>
    </row>
    <row r="170" spans="1:18" ht="105" customHeight="1">
      <c r="A170" s="855" t="s">
        <v>634</v>
      </c>
      <c r="B170" s="856"/>
      <c r="C170" s="99" t="s">
        <v>255</v>
      </c>
      <c r="D170" s="97" t="s">
        <v>206</v>
      </c>
      <c r="E170" s="51" t="s">
        <v>186</v>
      </c>
      <c r="F170" s="52" t="s">
        <v>79</v>
      </c>
    </row>
    <row r="171" spans="1:18" ht="105" customHeight="1">
      <c r="A171" s="855" t="s">
        <v>327</v>
      </c>
      <c r="B171" s="856"/>
      <c r="C171" s="99" t="s">
        <v>312</v>
      </c>
      <c r="D171" s="97" t="s">
        <v>206</v>
      </c>
      <c r="E171" s="51" t="s">
        <v>185</v>
      </c>
      <c r="F171" s="52" t="s">
        <v>79</v>
      </c>
    </row>
    <row r="172" spans="1:18" ht="105" customHeight="1">
      <c r="A172" s="855" t="s">
        <v>328</v>
      </c>
      <c r="B172" s="856"/>
      <c r="C172" s="99" t="s">
        <v>329</v>
      </c>
      <c r="D172" s="97" t="s">
        <v>206</v>
      </c>
      <c r="E172" s="51" t="s">
        <v>185</v>
      </c>
      <c r="F172" s="52" t="s">
        <v>79</v>
      </c>
    </row>
    <row r="173" spans="1:18" ht="105" customHeight="1">
      <c r="A173" s="855" t="s">
        <v>579</v>
      </c>
      <c r="B173" s="856"/>
      <c r="C173" s="99" t="s">
        <v>313</v>
      </c>
      <c r="D173" s="97" t="s">
        <v>206</v>
      </c>
      <c r="E173" s="51" t="s">
        <v>185</v>
      </c>
      <c r="F173" s="52" t="s">
        <v>79</v>
      </c>
      <c r="H173" s="1">
        <v>5</v>
      </c>
    </row>
    <row r="174" spans="1:18" ht="105" customHeight="1">
      <c r="A174" s="855" t="s">
        <v>580</v>
      </c>
      <c r="B174" s="856"/>
      <c r="C174" s="99" t="s">
        <v>317</v>
      </c>
      <c r="D174" s="97" t="s">
        <v>206</v>
      </c>
      <c r="E174" s="51" t="s">
        <v>185</v>
      </c>
      <c r="F174" s="52" t="s">
        <v>79</v>
      </c>
    </row>
    <row r="175" spans="1:18" ht="105" customHeight="1">
      <c r="A175" s="855" t="s">
        <v>581</v>
      </c>
      <c r="B175" s="856"/>
      <c r="C175" s="99" t="s">
        <v>318</v>
      </c>
      <c r="D175" s="97" t="s">
        <v>206</v>
      </c>
      <c r="E175" s="51" t="s">
        <v>185</v>
      </c>
      <c r="F175" s="52" t="s">
        <v>79</v>
      </c>
    </row>
    <row r="176" spans="1:18" ht="105" customHeight="1">
      <c r="A176" s="855" t="s">
        <v>582</v>
      </c>
      <c r="B176" s="856"/>
      <c r="C176" s="99" t="s">
        <v>330</v>
      </c>
      <c r="D176" s="97" t="s">
        <v>206</v>
      </c>
      <c r="E176" s="51" t="s">
        <v>185</v>
      </c>
      <c r="F176" s="52" t="s">
        <v>44</v>
      </c>
    </row>
    <row r="177" spans="1:18" ht="110.25" customHeight="1">
      <c r="A177" s="855" t="s">
        <v>592</v>
      </c>
      <c r="B177" s="856"/>
      <c r="C177" s="99" t="s">
        <v>545</v>
      </c>
      <c r="D177" s="97" t="s">
        <v>206</v>
      </c>
      <c r="E177" s="51" t="s">
        <v>185</v>
      </c>
      <c r="F177" s="52" t="s">
        <v>44</v>
      </c>
    </row>
    <row r="178" spans="1:18" ht="110.25" customHeight="1">
      <c r="A178" s="855" t="s">
        <v>593</v>
      </c>
      <c r="B178" s="856"/>
      <c r="C178" s="99" t="s">
        <v>314</v>
      </c>
      <c r="D178" s="97" t="s">
        <v>206</v>
      </c>
      <c r="E178" s="51" t="s">
        <v>185</v>
      </c>
      <c r="F178" s="52" t="s">
        <v>44</v>
      </c>
    </row>
    <row r="179" spans="1:18" ht="110.25" customHeight="1">
      <c r="A179" s="855" t="s">
        <v>594</v>
      </c>
      <c r="B179" s="856"/>
      <c r="C179" s="99" t="s">
        <v>314</v>
      </c>
      <c r="D179" s="97" t="s">
        <v>206</v>
      </c>
      <c r="E179" s="51" t="s">
        <v>185</v>
      </c>
      <c r="F179" s="52" t="s">
        <v>44</v>
      </c>
    </row>
    <row r="180" spans="1:18" ht="110.25" customHeight="1">
      <c r="A180" s="867" t="s">
        <v>914</v>
      </c>
      <c r="B180" s="868"/>
      <c r="C180" s="112" t="s">
        <v>132</v>
      </c>
      <c r="D180" s="111" t="s">
        <v>206</v>
      </c>
      <c r="E180" s="112" t="s">
        <v>349</v>
      </c>
      <c r="F180" s="112" t="s">
        <v>44</v>
      </c>
      <c r="R180" s="1">
        <v>6</v>
      </c>
    </row>
    <row r="181" spans="1:18" ht="105" customHeight="1">
      <c r="A181" s="855" t="s">
        <v>915</v>
      </c>
      <c r="B181" s="856"/>
      <c r="C181" s="99" t="s">
        <v>1033</v>
      </c>
      <c r="D181" s="97" t="s">
        <v>206</v>
      </c>
      <c r="E181" s="51" t="s">
        <v>350</v>
      </c>
      <c r="F181" s="52" t="s">
        <v>347</v>
      </c>
    </row>
    <row r="182" spans="1:18" ht="105" customHeight="1">
      <c r="A182" s="855" t="s">
        <v>916</v>
      </c>
      <c r="B182" s="856"/>
      <c r="C182" s="99" t="s">
        <v>1034</v>
      </c>
      <c r="D182" s="97" t="s">
        <v>206</v>
      </c>
      <c r="E182" s="51" t="s">
        <v>346</v>
      </c>
      <c r="F182" s="52" t="s">
        <v>347</v>
      </c>
    </row>
    <row r="183" spans="1:18" ht="110.25">
      <c r="A183" s="855" t="s">
        <v>917</v>
      </c>
      <c r="B183" s="856"/>
      <c r="C183" s="99" t="s">
        <v>1035</v>
      </c>
      <c r="D183" s="97" t="s">
        <v>206</v>
      </c>
      <c r="E183" s="51" t="s">
        <v>349</v>
      </c>
      <c r="F183" s="52" t="s">
        <v>44</v>
      </c>
    </row>
    <row r="184" spans="1:18" ht="105" customHeight="1">
      <c r="A184" s="867" t="s">
        <v>918</v>
      </c>
      <c r="B184" s="868"/>
      <c r="C184" s="112" t="s">
        <v>132</v>
      </c>
      <c r="D184" s="111" t="s">
        <v>206</v>
      </c>
      <c r="E184" s="112" t="s">
        <v>349</v>
      </c>
      <c r="F184" s="112" t="s">
        <v>44</v>
      </c>
    </row>
    <row r="185" spans="1:18" ht="81.75" customHeight="1">
      <c r="A185" s="855" t="s">
        <v>534</v>
      </c>
      <c r="B185" s="856"/>
      <c r="C185" s="99" t="s">
        <v>1033</v>
      </c>
      <c r="D185" s="97" t="s">
        <v>206</v>
      </c>
      <c r="E185" s="51" t="s">
        <v>350</v>
      </c>
      <c r="F185" s="52" t="s">
        <v>347</v>
      </c>
    </row>
    <row r="186" spans="1:18" ht="110.25" customHeight="1">
      <c r="A186" s="855" t="s">
        <v>535</v>
      </c>
      <c r="B186" s="856"/>
      <c r="C186" s="99" t="s">
        <v>1034</v>
      </c>
      <c r="D186" s="97" t="s">
        <v>206</v>
      </c>
      <c r="E186" s="51" t="s">
        <v>346</v>
      </c>
      <c r="F186" s="52" t="s">
        <v>347</v>
      </c>
    </row>
    <row r="187" spans="1:18" ht="120" customHeight="1">
      <c r="A187" s="855" t="s">
        <v>536</v>
      </c>
      <c r="B187" s="856"/>
      <c r="C187" s="99" t="s">
        <v>1035</v>
      </c>
      <c r="D187" s="97" t="s">
        <v>206</v>
      </c>
      <c r="E187" s="51" t="s">
        <v>349</v>
      </c>
      <c r="F187" s="52" t="s">
        <v>44</v>
      </c>
    </row>
    <row r="188" spans="1:18" ht="116.25" customHeight="1">
      <c r="A188" s="867" t="s">
        <v>1214</v>
      </c>
      <c r="B188" s="868"/>
      <c r="C188" s="112" t="s">
        <v>132</v>
      </c>
      <c r="D188" s="111" t="s">
        <v>206</v>
      </c>
      <c r="E188" s="112" t="s">
        <v>185</v>
      </c>
      <c r="F188" s="110" t="s">
        <v>79</v>
      </c>
      <c r="I188" s="69" t="s">
        <v>1213</v>
      </c>
    </row>
    <row r="189" spans="1:18" ht="116.25" customHeight="1">
      <c r="A189" s="850" t="s">
        <v>919</v>
      </c>
      <c r="B189" s="852"/>
      <c r="C189" s="113" t="s">
        <v>244</v>
      </c>
      <c r="D189" s="42" t="s">
        <v>206</v>
      </c>
      <c r="E189" s="313" t="s">
        <v>283</v>
      </c>
      <c r="F189" s="52" t="s">
        <v>79</v>
      </c>
    </row>
    <row r="190" spans="1:18" ht="117.75" customHeight="1">
      <c r="A190" s="849" t="s">
        <v>920</v>
      </c>
      <c r="B190" s="849"/>
      <c r="C190" s="113" t="s">
        <v>245</v>
      </c>
      <c r="D190" s="42" t="s">
        <v>206</v>
      </c>
      <c r="E190" s="313" t="s">
        <v>186</v>
      </c>
      <c r="F190" s="52" t="s">
        <v>79</v>
      </c>
    </row>
    <row r="191" spans="1:18" ht="129.75" customHeight="1">
      <c r="A191" s="849" t="s">
        <v>921</v>
      </c>
      <c r="B191" s="849"/>
      <c r="C191" s="113" t="s">
        <v>246</v>
      </c>
      <c r="D191" s="42" t="s">
        <v>206</v>
      </c>
      <c r="E191" s="313" t="s">
        <v>185</v>
      </c>
      <c r="F191" s="52" t="s">
        <v>79</v>
      </c>
    </row>
    <row r="192" spans="1:18" ht="105" customHeight="1">
      <c r="A192" s="849" t="s">
        <v>922</v>
      </c>
      <c r="B192" s="849"/>
      <c r="C192" s="113" t="s">
        <v>249</v>
      </c>
      <c r="D192" s="42" t="s">
        <v>206</v>
      </c>
      <c r="E192" s="313" t="s">
        <v>185</v>
      </c>
      <c r="F192" s="52" t="s">
        <v>79</v>
      </c>
    </row>
    <row r="193" spans="1:6" ht="109.5" customHeight="1">
      <c r="A193" s="867" t="s">
        <v>923</v>
      </c>
      <c r="B193" s="868"/>
      <c r="C193" s="112" t="s">
        <v>132</v>
      </c>
      <c r="D193" s="111" t="s">
        <v>206</v>
      </c>
      <c r="E193" s="112" t="s">
        <v>185</v>
      </c>
      <c r="F193" s="112" t="s">
        <v>79</v>
      </c>
    </row>
    <row r="194" spans="1:6" ht="105" customHeight="1">
      <c r="A194" s="855" t="s">
        <v>924</v>
      </c>
      <c r="B194" s="856"/>
      <c r="C194" s="99" t="s">
        <v>250</v>
      </c>
      <c r="D194" s="97" t="s">
        <v>206</v>
      </c>
      <c r="E194" s="51" t="s">
        <v>185</v>
      </c>
      <c r="F194" s="52" t="s">
        <v>79</v>
      </c>
    </row>
    <row r="195" spans="1:6" ht="105" customHeight="1">
      <c r="A195" s="855" t="s">
        <v>925</v>
      </c>
      <c r="B195" s="856"/>
      <c r="C195" s="99" t="s">
        <v>251</v>
      </c>
      <c r="D195" s="97" t="s">
        <v>206</v>
      </c>
      <c r="E195" s="51" t="s">
        <v>185</v>
      </c>
      <c r="F195" s="52" t="s">
        <v>79</v>
      </c>
    </row>
    <row r="196" spans="1:6" ht="103.5" customHeight="1">
      <c r="A196" s="855" t="s">
        <v>926</v>
      </c>
      <c r="B196" s="856"/>
      <c r="C196" s="99" t="s">
        <v>262</v>
      </c>
      <c r="D196" s="97" t="s">
        <v>206</v>
      </c>
      <c r="E196" s="51" t="s">
        <v>185</v>
      </c>
      <c r="F196" s="52" t="s">
        <v>79</v>
      </c>
    </row>
  </sheetData>
  <mergeCells count="215">
    <mergeCell ref="A196:B196"/>
    <mergeCell ref="A194:B194"/>
    <mergeCell ref="A186:B186"/>
    <mergeCell ref="A191:B191"/>
    <mergeCell ref="A187:B187"/>
    <mergeCell ref="A188:B188"/>
    <mergeCell ref="A189:B189"/>
    <mergeCell ref="A190:B190"/>
    <mergeCell ref="A192:B192"/>
    <mergeCell ref="A193:B193"/>
    <mergeCell ref="A195:B195"/>
    <mergeCell ref="A142:E142"/>
    <mergeCell ref="A144:F144"/>
    <mergeCell ref="A147:F147"/>
    <mergeCell ref="A146:B146"/>
    <mergeCell ref="A166:B166"/>
    <mergeCell ref="A168:B168"/>
    <mergeCell ref="A165:B165"/>
    <mergeCell ref="A167:B16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N14:P14"/>
    <mergeCell ref="N10:P11"/>
    <mergeCell ref="N12:P12"/>
    <mergeCell ref="B13:R13"/>
    <mergeCell ref="Q10:Q11"/>
    <mergeCell ref="R10:R11"/>
    <mergeCell ref="A16:R16"/>
    <mergeCell ref="I19:J19"/>
    <mergeCell ref="A141:E141"/>
    <mergeCell ref="A113:E113"/>
    <mergeCell ref="A114:E114"/>
    <mergeCell ref="B87:E87"/>
    <mergeCell ref="B88:E88"/>
    <mergeCell ref="B89:E89"/>
    <mergeCell ref="A73:E73"/>
    <mergeCell ref="A74:E74"/>
    <mergeCell ref="R17:R18"/>
    <mergeCell ref="E17:Q17"/>
    <mergeCell ref="B20:R20"/>
    <mergeCell ref="I21:J21"/>
    <mergeCell ref="K18:L18"/>
    <mergeCell ref="K19:L19"/>
    <mergeCell ref="H10:M10"/>
    <mergeCell ref="A17:A18"/>
    <mergeCell ref="B17:B18"/>
    <mergeCell ref="C17:C18"/>
    <mergeCell ref="I18:J18"/>
    <mergeCell ref="K21:L21"/>
    <mergeCell ref="A140:E140"/>
    <mergeCell ref="A124:E124"/>
    <mergeCell ref="A125:E125"/>
    <mergeCell ref="A131:E131"/>
    <mergeCell ref="A132:E132"/>
    <mergeCell ref="A133:E133"/>
    <mergeCell ref="B128:E128"/>
    <mergeCell ref="B129:E129"/>
    <mergeCell ref="A130:E130"/>
    <mergeCell ref="A126:A129"/>
    <mergeCell ref="B126:E126"/>
    <mergeCell ref="B127:E127"/>
    <mergeCell ref="A134:E134"/>
    <mergeCell ref="A135:E135"/>
    <mergeCell ref="A136:A139"/>
    <mergeCell ref="B136:E136"/>
    <mergeCell ref="B137:E137"/>
    <mergeCell ref="B138:E138"/>
    <mergeCell ref="B139:E139"/>
    <mergeCell ref="A121:E121"/>
    <mergeCell ref="A122:E122"/>
    <mergeCell ref="A123:E123"/>
    <mergeCell ref="A94:E94"/>
    <mergeCell ref="A95:E95"/>
    <mergeCell ref="A96:A99"/>
    <mergeCell ref="B96:E96"/>
    <mergeCell ref="B97:E97"/>
    <mergeCell ref="B98:E98"/>
    <mergeCell ref="B99:E99"/>
    <mergeCell ref="A106:A109"/>
    <mergeCell ref="B106:E106"/>
    <mergeCell ref="B107:E107"/>
    <mergeCell ref="B108:E108"/>
    <mergeCell ref="B118:E118"/>
    <mergeCell ref="B119:E119"/>
    <mergeCell ref="A120:E120"/>
    <mergeCell ref="A115:E115"/>
    <mergeCell ref="B109:E109"/>
    <mergeCell ref="A100:E100"/>
    <mergeCell ref="A101:E101"/>
    <mergeCell ref="A102:E102"/>
    <mergeCell ref="A103:E103"/>
    <mergeCell ref="A104:E104"/>
    <mergeCell ref="A75:E75"/>
    <mergeCell ref="A76:A79"/>
    <mergeCell ref="B76:E76"/>
    <mergeCell ref="B77:E77"/>
    <mergeCell ref="B78:E78"/>
    <mergeCell ref="B79:E79"/>
    <mergeCell ref="A110:E110"/>
    <mergeCell ref="A80:E80"/>
    <mergeCell ref="A81:E81"/>
    <mergeCell ref="A82:E82"/>
    <mergeCell ref="A83:E83"/>
    <mergeCell ref="A90:E90"/>
    <mergeCell ref="A91:E91"/>
    <mergeCell ref="A92:E92"/>
    <mergeCell ref="A93:E93"/>
    <mergeCell ref="A84:E84"/>
    <mergeCell ref="A85:E85"/>
    <mergeCell ref="A86:A89"/>
    <mergeCell ref="B86:E86"/>
    <mergeCell ref="A105:E105"/>
    <mergeCell ref="F45:L45"/>
    <mergeCell ref="G23:L24"/>
    <mergeCell ref="E23:F24"/>
    <mergeCell ref="D23:D25"/>
    <mergeCell ref="C23:C25"/>
    <mergeCell ref="B23:B25"/>
    <mergeCell ref="A23:A25"/>
    <mergeCell ref="A44:L44"/>
    <mergeCell ref="B27:L27"/>
    <mergeCell ref="B29:L29"/>
    <mergeCell ref="A45:E46"/>
    <mergeCell ref="A22:L22"/>
    <mergeCell ref="B31:L31"/>
    <mergeCell ref="B33:L33"/>
    <mergeCell ref="B35:L35"/>
    <mergeCell ref="B37:L37"/>
    <mergeCell ref="B39:L39"/>
    <mergeCell ref="B41:L41"/>
    <mergeCell ref="B43:L43"/>
    <mergeCell ref="A1:M1"/>
    <mergeCell ref="A2:M2"/>
    <mergeCell ref="A4:M4"/>
    <mergeCell ref="A5:E5"/>
    <mergeCell ref="F5:M5"/>
    <mergeCell ref="A7:E7"/>
    <mergeCell ref="F7:M7"/>
    <mergeCell ref="A9:M9"/>
    <mergeCell ref="A10:A11"/>
    <mergeCell ref="B10:B11"/>
    <mergeCell ref="C10:C11"/>
    <mergeCell ref="D10:D11"/>
    <mergeCell ref="E10:E11"/>
    <mergeCell ref="F10:G10"/>
    <mergeCell ref="A6:E6"/>
    <mergeCell ref="F6:M6"/>
    <mergeCell ref="A47:E47"/>
    <mergeCell ref="A48:E48"/>
    <mergeCell ref="A54:E54"/>
    <mergeCell ref="A55:E55"/>
    <mergeCell ref="A56:E56"/>
    <mergeCell ref="A57:E57"/>
    <mergeCell ref="A58:A61"/>
    <mergeCell ref="B58:E58"/>
    <mergeCell ref="B59:E59"/>
    <mergeCell ref="B60:E60"/>
    <mergeCell ref="B61:E61"/>
    <mergeCell ref="A62:E62"/>
    <mergeCell ref="A63:E63"/>
    <mergeCell ref="A49:A52"/>
    <mergeCell ref="B49:E49"/>
    <mergeCell ref="B50:E50"/>
    <mergeCell ref="B51:E51"/>
    <mergeCell ref="B52:E52"/>
    <mergeCell ref="A64:E64"/>
    <mergeCell ref="A145:B145"/>
    <mergeCell ref="A53:E53"/>
    <mergeCell ref="A65:E65"/>
    <mergeCell ref="A66:E66"/>
    <mergeCell ref="A67:A70"/>
    <mergeCell ref="B67:E67"/>
    <mergeCell ref="B68:E68"/>
    <mergeCell ref="B69:E69"/>
    <mergeCell ref="B70:E70"/>
    <mergeCell ref="A71:E71"/>
    <mergeCell ref="A72:E72"/>
    <mergeCell ref="A116:A119"/>
    <mergeCell ref="B116:E116"/>
    <mergeCell ref="B117:E117"/>
    <mergeCell ref="A111:E111"/>
    <mergeCell ref="A112:E112"/>
    <mergeCell ref="A143:E143"/>
    <mergeCell ref="A164:B164"/>
    <mergeCell ref="A170:B170"/>
    <mergeCell ref="A172:B172"/>
    <mergeCell ref="A185:B185"/>
    <mergeCell ref="A173:B173"/>
    <mergeCell ref="A171:B171"/>
    <mergeCell ref="A169:B169"/>
    <mergeCell ref="A174:B174"/>
    <mergeCell ref="A178:B178"/>
    <mergeCell ref="A180:B180"/>
    <mergeCell ref="A182:B182"/>
    <mergeCell ref="A183:B183"/>
    <mergeCell ref="A184:B184"/>
    <mergeCell ref="A179:B179"/>
    <mergeCell ref="A175:B175"/>
    <mergeCell ref="A177:B177"/>
    <mergeCell ref="A176:B176"/>
    <mergeCell ref="A181:B181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00FF"/>
  </sheetPr>
  <dimension ref="A1:Z107"/>
  <sheetViews>
    <sheetView view="pageBreakPreview" topLeftCell="A76" zoomScale="80" zoomScaleNormal="80" zoomScaleSheetLayoutView="80" workbookViewId="0">
      <selection activeCell="A70" sqref="A70:E70"/>
    </sheetView>
  </sheetViews>
  <sheetFormatPr defaultColWidth="9.140625" defaultRowHeight="15.75"/>
  <cols>
    <col min="1" max="1" width="8.7109375" style="1" customWidth="1"/>
    <col min="2" max="2" width="46.85546875" style="1" customWidth="1"/>
    <col min="3" max="4" width="23" style="1" customWidth="1"/>
    <col min="5" max="5" width="18.5703125" style="1" customWidth="1"/>
    <col min="6" max="6" width="21.85546875" style="1" customWidth="1"/>
    <col min="7" max="7" width="17" style="1" customWidth="1"/>
    <col min="8" max="8" width="18.28515625" style="1" customWidth="1"/>
    <col min="9" max="9" width="14.85546875" style="1" customWidth="1"/>
    <col min="10" max="10" width="14.7109375" style="1" customWidth="1"/>
    <col min="11" max="11" width="13.28515625" style="1" customWidth="1"/>
    <col min="12" max="12" width="19.140625" style="1" customWidth="1"/>
    <col min="13" max="13" width="13.28515625" style="1" customWidth="1"/>
    <col min="14" max="15" width="11" style="1" customWidth="1"/>
    <col min="16" max="16" width="15.42578125" style="1" customWidth="1"/>
    <col min="17" max="17" width="15.7109375" style="1" customWidth="1"/>
    <col min="18" max="19" width="19.5703125" style="1" customWidth="1"/>
    <col min="20" max="20" width="18.5703125" style="1" customWidth="1"/>
    <col min="21" max="21" width="18.140625" style="1" customWidth="1"/>
    <col min="22" max="16384" width="9.140625" style="1"/>
  </cols>
  <sheetData>
    <row r="1" spans="1:22" ht="15.75" customHeight="1">
      <c r="A1" s="943" t="s">
        <v>104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</row>
    <row r="2" spans="1:22" ht="27.75" customHeight="1">
      <c r="A2" s="844" t="s">
        <v>191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247" t="s">
        <v>662</v>
      </c>
      <c r="T2" s="237"/>
      <c r="V2" s="114" t="s">
        <v>391</v>
      </c>
    </row>
    <row r="3" spans="1:22">
      <c r="S3" s="225"/>
      <c r="T3" s="225"/>
    </row>
    <row r="4" spans="1:22">
      <c r="A4" s="736" t="s">
        <v>105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  <c r="R4" s="1">
        <v>6</v>
      </c>
    </row>
    <row r="5" spans="1:22" ht="90.75" customHeight="1">
      <c r="A5" s="801" t="s">
        <v>835</v>
      </c>
      <c r="B5" s="801"/>
      <c r="C5" s="801"/>
      <c r="D5" s="801"/>
      <c r="E5" s="801"/>
      <c r="F5" s="833" t="s">
        <v>205</v>
      </c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</row>
    <row r="6" spans="1:22" ht="25.5" customHeight="1">
      <c r="A6" s="845" t="s">
        <v>203</v>
      </c>
      <c r="B6" s="846"/>
      <c r="C6" s="846"/>
      <c r="D6" s="846"/>
      <c r="E6" s="847"/>
      <c r="F6" s="833" t="s">
        <v>321</v>
      </c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3"/>
    </row>
    <row r="7" spans="1:22" ht="26.25" customHeight="1">
      <c r="A7" s="801" t="s">
        <v>106</v>
      </c>
      <c r="B7" s="801"/>
      <c r="C7" s="801"/>
      <c r="D7" s="801"/>
      <c r="E7" s="801"/>
      <c r="F7" s="833" t="s">
        <v>204</v>
      </c>
      <c r="G7" s="833"/>
      <c r="H7" s="833"/>
      <c r="I7" s="833"/>
      <c r="J7" s="833"/>
      <c r="K7" s="833"/>
      <c r="L7" s="833"/>
      <c r="M7" s="833"/>
      <c r="N7" s="833"/>
      <c r="O7" s="833"/>
      <c r="P7" s="833"/>
      <c r="Q7" s="833"/>
      <c r="R7" s="833"/>
    </row>
    <row r="9" spans="1:22">
      <c r="A9" s="942" t="s">
        <v>107</v>
      </c>
      <c r="B9" s="942"/>
      <c r="C9" s="942"/>
      <c r="D9" s="942"/>
      <c r="E9" s="942"/>
      <c r="F9" s="942"/>
      <c r="G9" s="942"/>
      <c r="H9" s="942"/>
      <c r="I9" s="942"/>
      <c r="J9" s="942"/>
      <c r="K9" s="942"/>
      <c r="L9" s="942"/>
      <c r="M9" s="942"/>
      <c r="N9" s="942"/>
      <c r="O9" s="942"/>
      <c r="P9" s="942"/>
    </row>
    <row r="10" spans="1:22" ht="74.25" customHeight="1">
      <c r="A10" s="801" t="s">
        <v>20</v>
      </c>
      <c r="B10" s="801" t="s">
        <v>108</v>
      </c>
      <c r="C10" s="801" t="s">
        <v>12</v>
      </c>
      <c r="D10" s="801" t="s">
        <v>11</v>
      </c>
      <c r="E10" s="801" t="s">
        <v>109</v>
      </c>
      <c r="F10" s="801" t="s">
        <v>14</v>
      </c>
      <c r="G10" s="801"/>
      <c r="H10" s="845" t="s">
        <v>110</v>
      </c>
      <c r="I10" s="846"/>
      <c r="J10" s="846"/>
      <c r="K10" s="846"/>
      <c r="L10" s="846"/>
      <c r="M10" s="847"/>
      <c r="N10" s="801" t="s">
        <v>17</v>
      </c>
      <c r="O10" s="801"/>
      <c r="P10" s="801"/>
      <c r="Q10" s="801" t="s">
        <v>111</v>
      </c>
      <c r="R10" s="989" t="s">
        <v>19</v>
      </c>
    </row>
    <row r="11" spans="1:22">
      <c r="A11" s="801"/>
      <c r="B11" s="801"/>
      <c r="C11" s="801"/>
      <c r="D11" s="801"/>
      <c r="E11" s="801"/>
      <c r="F11" s="311" t="s">
        <v>25</v>
      </c>
      <c r="G11" s="311" t="s">
        <v>26</v>
      </c>
      <c r="H11" s="311">
        <v>2025</v>
      </c>
      <c r="I11" s="311">
        <v>2026</v>
      </c>
      <c r="J11" s="311">
        <v>2027</v>
      </c>
      <c r="K11" s="311">
        <v>2028</v>
      </c>
      <c r="L11" s="311">
        <v>2029</v>
      </c>
      <c r="M11" s="311">
        <v>2030</v>
      </c>
      <c r="N11" s="801"/>
      <c r="O11" s="801"/>
      <c r="P11" s="801"/>
      <c r="Q11" s="801"/>
      <c r="R11" s="990"/>
    </row>
    <row r="12" spans="1:22">
      <c r="A12" s="311">
        <v>1</v>
      </c>
      <c r="B12" s="311">
        <v>2</v>
      </c>
      <c r="C12" s="311">
        <v>3</v>
      </c>
      <c r="D12" s="311">
        <v>4</v>
      </c>
      <c r="E12" s="311">
        <v>5</v>
      </c>
      <c r="F12" s="311">
        <v>6</v>
      </c>
      <c r="G12" s="311">
        <v>7</v>
      </c>
      <c r="H12" s="311">
        <v>8</v>
      </c>
      <c r="I12" s="311">
        <v>9</v>
      </c>
      <c r="J12" s="311">
        <v>10</v>
      </c>
      <c r="K12" s="311">
        <v>11</v>
      </c>
      <c r="L12" s="311">
        <v>12</v>
      </c>
      <c r="M12" s="311">
        <v>13</v>
      </c>
      <c r="N12" s="801">
        <v>14</v>
      </c>
      <c r="O12" s="801"/>
      <c r="P12" s="801"/>
      <c r="Q12" s="311">
        <v>15</v>
      </c>
      <c r="R12" s="311">
        <v>16</v>
      </c>
    </row>
    <row r="13" spans="1:22" ht="15.75" customHeight="1">
      <c r="A13" s="306" t="s">
        <v>41</v>
      </c>
      <c r="B13" s="944" t="s">
        <v>392</v>
      </c>
      <c r="C13" s="945"/>
      <c r="D13" s="945"/>
      <c r="E13" s="945"/>
      <c r="F13" s="945"/>
      <c r="G13" s="945"/>
      <c r="H13" s="945"/>
      <c r="I13" s="945"/>
      <c r="J13" s="945"/>
      <c r="K13" s="945"/>
      <c r="L13" s="945"/>
      <c r="M13" s="945"/>
      <c r="N13" s="945"/>
      <c r="O13" s="945"/>
      <c r="P13" s="945"/>
      <c r="Q13" s="945"/>
      <c r="R13" s="946"/>
    </row>
    <row r="14" spans="1:22" ht="31.5" customHeight="1">
      <c r="A14" s="308" t="s">
        <v>42</v>
      </c>
      <c r="B14" s="42" t="s">
        <v>213</v>
      </c>
      <c r="C14" s="88" t="s">
        <v>137</v>
      </c>
      <c r="D14" s="88" t="s">
        <v>78</v>
      </c>
      <c r="E14" s="313" t="s">
        <v>265</v>
      </c>
      <c r="F14" s="313">
        <v>12.8</v>
      </c>
      <c r="G14" s="313">
        <v>2023</v>
      </c>
      <c r="H14" s="313">
        <v>13</v>
      </c>
      <c r="I14" s="313">
        <v>13</v>
      </c>
      <c r="J14" s="313">
        <v>13</v>
      </c>
      <c r="K14" s="313">
        <v>13</v>
      </c>
      <c r="L14" s="313">
        <v>13</v>
      </c>
      <c r="M14" s="313">
        <v>13</v>
      </c>
      <c r="N14" s="850" t="s">
        <v>138</v>
      </c>
      <c r="O14" s="851"/>
      <c r="P14" s="852"/>
      <c r="Q14" s="313" t="s">
        <v>79</v>
      </c>
      <c r="R14" s="313" t="s">
        <v>79</v>
      </c>
    </row>
    <row r="15" spans="1:22" ht="40.5" customHeight="1">
      <c r="A15" s="942" t="s">
        <v>269</v>
      </c>
      <c r="B15" s="942"/>
      <c r="C15" s="942"/>
      <c r="D15" s="942"/>
      <c r="E15" s="942"/>
      <c r="F15" s="942"/>
      <c r="G15" s="942"/>
      <c r="H15" s="942"/>
      <c r="I15" s="942"/>
      <c r="J15" s="942"/>
      <c r="K15" s="942"/>
      <c r="L15" s="942"/>
      <c r="M15" s="942"/>
      <c r="N15" s="942"/>
      <c r="O15" s="942"/>
      <c r="P15" s="942"/>
      <c r="Q15" s="942"/>
      <c r="R15" s="942"/>
    </row>
    <row r="16" spans="1:22" ht="27.75" customHeight="1">
      <c r="A16" s="801" t="s">
        <v>20</v>
      </c>
      <c r="B16" s="801" t="s">
        <v>77</v>
      </c>
      <c r="C16" s="801" t="s">
        <v>11</v>
      </c>
      <c r="D16" s="311" t="s">
        <v>114</v>
      </c>
      <c r="E16" s="833" t="s">
        <v>83</v>
      </c>
      <c r="F16" s="833"/>
      <c r="G16" s="833"/>
      <c r="H16" s="833"/>
      <c r="I16" s="833"/>
      <c r="J16" s="833"/>
      <c r="K16" s="833"/>
      <c r="L16" s="833"/>
      <c r="M16" s="833"/>
      <c r="N16" s="833"/>
      <c r="O16" s="833"/>
      <c r="P16" s="833"/>
      <c r="Q16" s="833"/>
      <c r="R16" s="795" t="s">
        <v>115</v>
      </c>
    </row>
    <row r="17" spans="1:26">
      <c r="A17" s="801"/>
      <c r="B17" s="801"/>
      <c r="C17" s="801"/>
      <c r="D17" s="311" t="s">
        <v>116</v>
      </c>
      <c r="E17" s="311" t="s">
        <v>29</v>
      </c>
      <c r="F17" s="311" t="s">
        <v>30</v>
      </c>
      <c r="G17" s="311" t="s">
        <v>31</v>
      </c>
      <c r="H17" s="311" t="s">
        <v>32</v>
      </c>
      <c r="I17" s="845" t="s">
        <v>33</v>
      </c>
      <c r="J17" s="847"/>
      <c r="K17" s="845" t="s">
        <v>34</v>
      </c>
      <c r="L17" s="847"/>
      <c r="M17" s="311" t="s">
        <v>35</v>
      </c>
      <c r="N17" s="311" t="s">
        <v>36</v>
      </c>
      <c r="O17" s="311" t="s">
        <v>37</v>
      </c>
      <c r="P17" s="311" t="s">
        <v>38</v>
      </c>
      <c r="Q17" s="311" t="s">
        <v>39</v>
      </c>
      <c r="R17" s="795"/>
    </row>
    <row r="18" spans="1:26">
      <c r="A18" s="311">
        <v>1</v>
      </c>
      <c r="B18" s="311">
        <v>2</v>
      </c>
      <c r="C18" s="311">
        <v>3</v>
      </c>
      <c r="D18" s="311">
        <v>4</v>
      </c>
      <c r="E18" s="311">
        <v>5</v>
      </c>
      <c r="F18" s="311">
        <v>6</v>
      </c>
      <c r="G18" s="311">
        <v>7</v>
      </c>
      <c r="H18" s="311">
        <v>8</v>
      </c>
      <c r="I18" s="845">
        <v>9</v>
      </c>
      <c r="J18" s="847"/>
      <c r="K18" s="845">
        <v>10</v>
      </c>
      <c r="L18" s="847"/>
      <c r="M18" s="311">
        <v>11</v>
      </c>
      <c r="N18" s="311">
        <v>12</v>
      </c>
      <c r="O18" s="311">
        <v>13</v>
      </c>
      <c r="P18" s="311">
        <v>14</v>
      </c>
      <c r="Q18" s="311">
        <v>15</v>
      </c>
      <c r="R18" s="311">
        <v>16</v>
      </c>
    </row>
    <row r="19" spans="1:26" ht="15.75" customHeight="1">
      <c r="A19" s="306" t="str">
        <f>A13</f>
        <v>1.</v>
      </c>
      <c r="B19" s="944" t="str">
        <f>B13</f>
        <v>Задача комплекса процессных мероприятий «Совершенствование системы оказания специализированной, в том числе высокотехнологичной, медицинской помощи»</v>
      </c>
      <c r="C19" s="945"/>
      <c r="D19" s="945"/>
      <c r="E19" s="945"/>
      <c r="F19" s="945"/>
      <c r="G19" s="945"/>
      <c r="H19" s="945"/>
      <c r="I19" s="945"/>
      <c r="J19" s="945"/>
      <c r="K19" s="945"/>
      <c r="L19" s="945"/>
      <c r="M19" s="945"/>
      <c r="N19" s="945"/>
      <c r="O19" s="945"/>
      <c r="P19" s="945"/>
      <c r="Q19" s="945"/>
      <c r="R19" s="946"/>
    </row>
    <row r="20" spans="1:26" ht="42.75" customHeight="1">
      <c r="A20" s="313" t="str">
        <f>A14</f>
        <v>1.1.</v>
      </c>
      <c r="B20" s="42" t="str">
        <f>B14</f>
        <v xml:space="preserve"> Смертность населения от всех причин смерти, на 1000 населения</v>
      </c>
      <c r="C20" s="313" t="str">
        <f>D14</f>
        <v>ГП РФ</v>
      </c>
      <c r="D20" s="313" t="str">
        <f>E14</f>
        <v xml:space="preserve">Промилле (0,1 процента)
</v>
      </c>
      <c r="E20" s="313" t="s">
        <v>44</v>
      </c>
      <c r="F20" s="313" t="s">
        <v>44</v>
      </c>
      <c r="G20" s="360" t="s">
        <v>44</v>
      </c>
      <c r="H20" s="313" t="s">
        <v>44</v>
      </c>
      <c r="I20" s="833" t="s">
        <v>44</v>
      </c>
      <c r="J20" s="833"/>
      <c r="K20" s="833" t="s">
        <v>44</v>
      </c>
      <c r="L20" s="833"/>
      <c r="M20" s="313" t="s">
        <v>44</v>
      </c>
      <c r="N20" s="313" t="s">
        <v>44</v>
      </c>
      <c r="O20" s="313" t="s">
        <v>44</v>
      </c>
      <c r="P20" s="360" t="s">
        <v>44</v>
      </c>
      <c r="Q20" s="313" t="s">
        <v>44</v>
      </c>
      <c r="R20" s="313">
        <f>H14</f>
        <v>13</v>
      </c>
    </row>
    <row r="21" spans="1:26" ht="30" customHeight="1">
      <c r="A21" s="957" t="s">
        <v>270</v>
      </c>
      <c r="B21" s="957"/>
      <c r="C21" s="957"/>
      <c r="D21" s="957"/>
      <c r="E21" s="957"/>
      <c r="F21" s="957"/>
      <c r="G21" s="957"/>
      <c r="H21" s="957"/>
      <c r="I21" s="957"/>
      <c r="J21" s="957"/>
      <c r="K21" s="957"/>
      <c r="L21" s="957"/>
    </row>
    <row r="22" spans="1:26" ht="31.5" customHeight="1">
      <c r="A22" s="801" t="s">
        <v>20</v>
      </c>
      <c r="B22" s="801" t="s">
        <v>117</v>
      </c>
      <c r="C22" s="840" t="s">
        <v>118</v>
      </c>
      <c r="D22" s="840" t="s">
        <v>119</v>
      </c>
      <c r="E22" s="801" t="s">
        <v>14</v>
      </c>
      <c r="F22" s="801"/>
      <c r="G22" s="801" t="s">
        <v>120</v>
      </c>
      <c r="H22" s="801"/>
      <c r="I22" s="801"/>
      <c r="J22" s="801"/>
      <c r="K22" s="801"/>
      <c r="L22" s="801"/>
    </row>
    <row r="23" spans="1:26" ht="50.25" customHeight="1">
      <c r="A23" s="801"/>
      <c r="B23" s="801"/>
      <c r="C23" s="841"/>
      <c r="D23" s="841"/>
      <c r="E23" s="801"/>
      <c r="F23" s="801"/>
      <c r="G23" s="801"/>
      <c r="H23" s="801"/>
      <c r="I23" s="801"/>
      <c r="J23" s="801"/>
      <c r="K23" s="801"/>
      <c r="L23" s="801"/>
    </row>
    <row r="24" spans="1:26" ht="71.25" customHeight="1">
      <c r="A24" s="801"/>
      <c r="B24" s="801"/>
      <c r="C24" s="842"/>
      <c r="D24" s="842"/>
      <c r="E24" s="313" t="s">
        <v>25</v>
      </c>
      <c r="F24" s="313" t="s">
        <v>26</v>
      </c>
      <c r="G24" s="311">
        <v>2025</v>
      </c>
      <c r="H24" s="311">
        <v>2026</v>
      </c>
      <c r="I24" s="311">
        <v>2027</v>
      </c>
      <c r="J24" s="311">
        <v>2028</v>
      </c>
      <c r="K24" s="311">
        <v>2029</v>
      </c>
      <c r="L24" s="311">
        <v>2030</v>
      </c>
    </row>
    <row r="25" spans="1:26" ht="15" customHeight="1">
      <c r="A25" s="311">
        <v>1</v>
      </c>
      <c r="B25" s="311">
        <v>2</v>
      </c>
      <c r="C25" s="311">
        <v>3</v>
      </c>
      <c r="D25" s="311">
        <v>4</v>
      </c>
      <c r="E25" s="313">
        <v>5</v>
      </c>
      <c r="F25" s="313">
        <v>6</v>
      </c>
      <c r="G25" s="311">
        <v>7</v>
      </c>
      <c r="H25" s="311">
        <v>8</v>
      </c>
      <c r="I25" s="311">
        <v>9</v>
      </c>
      <c r="J25" s="311">
        <v>10</v>
      </c>
      <c r="K25" s="311">
        <v>11</v>
      </c>
      <c r="L25" s="311">
        <v>12</v>
      </c>
    </row>
    <row r="26" spans="1:26" ht="21.75" customHeight="1">
      <c r="A26" s="306" t="str">
        <f>A19</f>
        <v>1.</v>
      </c>
      <c r="B26" s="944" t="str">
        <f>B19</f>
        <v>Задача комплекса процессных мероприятий «Совершенствование системы оказания специализированной, в том числе высокотехнологичной, медицинской помощи»</v>
      </c>
      <c r="C26" s="945"/>
      <c r="D26" s="945"/>
      <c r="E26" s="945"/>
      <c r="F26" s="945"/>
      <c r="G26" s="945"/>
      <c r="H26" s="945"/>
      <c r="I26" s="945"/>
      <c r="J26" s="945"/>
      <c r="K26" s="945"/>
      <c r="L26" s="946"/>
    </row>
    <row r="27" spans="1:26" ht="78" customHeight="1">
      <c r="A27" s="104">
        <v>1</v>
      </c>
      <c r="B27" s="105" t="s">
        <v>1036</v>
      </c>
      <c r="C27" s="106" t="s">
        <v>207</v>
      </c>
      <c r="D27" s="106" t="s">
        <v>210</v>
      </c>
      <c r="E27" s="106">
        <v>60</v>
      </c>
      <c r="F27" s="106">
        <v>2023</v>
      </c>
      <c r="G27" s="106">
        <v>60</v>
      </c>
      <c r="H27" s="106">
        <v>60</v>
      </c>
      <c r="I27" s="106">
        <v>60</v>
      </c>
      <c r="J27" s="106">
        <v>60</v>
      </c>
      <c r="K27" s="106">
        <v>60</v>
      </c>
      <c r="L27" s="106">
        <v>60</v>
      </c>
      <c r="M27" s="130" t="s">
        <v>65</v>
      </c>
      <c r="N27" s="130" t="s">
        <v>394</v>
      </c>
      <c r="P27" s="368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s="86" customFormat="1" ht="38.25" customHeight="1">
      <c r="A28" s="313" t="s">
        <v>42</v>
      </c>
      <c r="B28" s="813" t="s">
        <v>398</v>
      </c>
      <c r="C28" s="814"/>
      <c r="D28" s="814"/>
      <c r="E28" s="814"/>
      <c r="F28" s="814"/>
      <c r="G28" s="814"/>
      <c r="H28" s="814"/>
      <c r="I28" s="814"/>
      <c r="J28" s="814"/>
      <c r="K28" s="814"/>
      <c r="L28" s="815"/>
      <c r="P28" s="988"/>
      <c r="Q28" s="988"/>
      <c r="R28" s="988"/>
      <c r="S28" s="988"/>
      <c r="T28" s="988"/>
      <c r="U28" s="988"/>
      <c r="V28" s="988"/>
      <c r="W28" s="988"/>
      <c r="X28" s="988"/>
      <c r="Y28" s="988"/>
      <c r="Z28" s="988"/>
    </row>
    <row r="29" spans="1:26" ht="123.75" customHeight="1">
      <c r="A29" s="104">
        <v>2</v>
      </c>
      <c r="B29" s="186" t="s">
        <v>1215</v>
      </c>
      <c r="C29" s="106" t="s">
        <v>50</v>
      </c>
      <c r="D29" s="106" t="s">
        <v>256</v>
      </c>
      <c r="E29" s="106">
        <v>100</v>
      </c>
      <c r="F29" s="106">
        <v>2023</v>
      </c>
      <c r="G29" s="106">
        <v>100</v>
      </c>
      <c r="H29" s="106">
        <v>100</v>
      </c>
      <c r="I29" s="106">
        <v>100</v>
      </c>
      <c r="J29" s="106">
        <v>100</v>
      </c>
      <c r="K29" s="106">
        <v>100</v>
      </c>
      <c r="L29" s="106">
        <v>100</v>
      </c>
      <c r="M29" s="130" t="s">
        <v>66</v>
      </c>
      <c r="N29" s="214" t="s">
        <v>539</v>
      </c>
      <c r="P29" s="29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26" s="86" customFormat="1" ht="36" customHeight="1">
      <c r="A30" s="313" t="s">
        <v>64</v>
      </c>
      <c r="B30" s="813" t="s">
        <v>259</v>
      </c>
      <c r="C30" s="814"/>
      <c r="D30" s="814"/>
      <c r="E30" s="814"/>
      <c r="F30" s="814"/>
      <c r="G30" s="814"/>
      <c r="H30" s="814"/>
      <c r="I30" s="814"/>
      <c r="J30" s="814"/>
      <c r="K30" s="814"/>
      <c r="L30" s="815"/>
      <c r="M30" s="135"/>
      <c r="P30" s="988"/>
      <c r="Q30" s="988"/>
      <c r="R30" s="988"/>
      <c r="S30" s="988"/>
      <c r="T30" s="988"/>
      <c r="U30" s="988"/>
      <c r="V30" s="988"/>
      <c r="W30" s="988"/>
      <c r="X30" s="988"/>
      <c r="Y30" s="988"/>
      <c r="Z30" s="988"/>
    </row>
    <row r="31" spans="1:26" ht="130.5" customHeight="1">
      <c r="A31" s="104">
        <v>3</v>
      </c>
      <c r="B31" s="105" t="s">
        <v>393</v>
      </c>
      <c r="C31" s="106" t="s">
        <v>207</v>
      </c>
      <c r="D31" s="106" t="s">
        <v>359</v>
      </c>
      <c r="E31" s="106">
        <v>1</v>
      </c>
      <c r="F31" s="106">
        <v>2023</v>
      </c>
      <c r="G31" s="106">
        <v>1</v>
      </c>
      <c r="H31" s="106">
        <v>1</v>
      </c>
      <c r="I31" s="106">
        <v>1</v>
      </c>
      <c r="J31" s="106">
        <v>1</v>
      </c>
      <c r="K31" s="106">
        <v>1</v>
      </c>
      <c r="L31" s="106">
        <v>1</v>
      </c>
      <c r="M31" s="130" t="s">
        <v>68</v>
      </c>
      <c r="N31" s="130" t="s">
        <v>397</v>
      </c>
      <c r="P31" s="29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s="86" customFormat="1" ht="33" customHeight="1">
      <c r="A32" s="313" t="s">
        <v>70</v>
      </c>
      <c r="B32" s="813" t="s">
        <v>395</v>
      </c>
      <c r="C32" s="814"/>
      <c r="D32" s="814"/>
      <c r="E32" s="814"/>
      <c r="F32" s="814"/>
      <c r="G32" s="814"/>
      <c r="H32" s="814"/>
      <c r="I32" s="814"/>
      <c r="J32" s="814"/>
      <c r="K32" s="814"/>
      <c r="L32" s="815"/>
      <c r="M32" s="135"/>
      <c r="P32" s="988"/>
      <c r="Q32" s="988"/>
      <c r="R32" s="988"/>
      <c r="S32" s="988"/>
      <c r="T32" s="988"/>
      <c r="U32" s="988"/>
      <c r="V32" s="988"/>
      <c r="W32" s="988"/>
      <c r="X32" s="988"/>
      <c r="Y32" s="988"/>
      <c r="Z32" s="988"/>
    </row>
    <row r="33" spans="1:20" ht="48.75" customHeight="1">
      <c r="A33" s="957" t="s">
        <v>1319</v>
      </c>
      <c r="B33" s="957"/>
      <c r="C33" s="957"/>
      <c r="D33" s="957"/>
      <c r="E33" s="957"/>
      <c r="F33" s="957"/>
      <c r="G33" s="957"/>
      <c r="H33" s="957"/>
      <c r="I33" s="957"/>
      <c r="J33" s="957"/>
      <c r="K33" s="957"/>
      <c r="L33" s="957"/>
    </row>
    <row r="34" spans="1:20" ht="22.5" customHeight="1">
      <c r="A34" s="821" t="s">
        <v>121</v>
      </c>
      <c r="B34" s="821"/>
      <c r="C34" s="821"/>
      <c r="D34" s="821"/>
      <c r="E34" s="821"/>
      <c r="F34" s="795" t="s">
        <v>87</v>
      </c>
      <c r="G34" s="795"/>
      <c r="H34" s="795"/>
      <c r="I34" s="795"/>
      <c r="J34" s="795"/>
      <c r="K34" s="795"/>
      <c r="L34" s="795"/>
    </row>
    <row r="35" spans="1:20" ht="26.25" customHeight="1">
      <c r="A35" s="821"/>
      <c r="B35" s="821"/>
      <c r="C35" s="821"/>
      <c r="D35" s="821"/>
      <c r="E35" s="821"/>
      <c r="F35" s="84">
        <v>2025</v>
      </c>
      <c r="G35" s="84">
        <v>2026</v>
      </c>
      <c r="H35" s="84">
        <v>2027</v>
      </c>
      <c r="I35" s="84">
        <v>2028</v>
      </c>
      <c r="J35" s="84">
        <v>2029</v>
      </c>
      <c r="K35" s="84">
        <v>2030</v>
      </c>
      <c r="L35" s="84" t="s">
        <v>24</v>
      </c>
    </row>
    <row r="36" spans="1:20" ht="15.75" customHeight="1">
      <c r="A36" s="822" t="s">
        <v>122</v>
      </c>
      <c r="B36" s="822"/>
      <c r="C36" s="822"/>
      <c r="D36" s="822"/>
      <c r="E36" s="822"/>
      <c r="F36" s="385">
        <f>F54+F64+F74</f>
        <v>2348509.9050000003</v>
      </c>
      <c r="G36" s="385">
        <f t="shared" ref="F36:K38" si="0">G54+G64+G74</f>
        <v>2464318.0268600001</v>
      </c>
      <c r="H36" s="385">
        <f t="shared" si="0"/>
        <v>2571267.1806399999</v>
      </c>
      <c r="I36" s="385">
        <f t="shared" si="0"/>
        <v>2571267.1806399999</v>
      </c>
      <c r="J36" s="385">
        <f t="shared" si="0"/>
        <v>2571267.1806399999</v>
      </c>
      <c r="K36" s="385">
        <f t="shared" si="0"/>
        <v>2571267.1806399999</v>
      </c>
      <c r="L36" s="385">
        <f>F36+G36+H36+I36+J36+K36</f>
        <v>15097896.65442</v>
      </c>
      <c r="N36" s="223"/>
      <c r="O36" s="223"/>
      <c r="P36" s="223"/>
      <c r="Q36" s="223"/>
      <c r="R36" s="223"/>
      <c r="S36" s="223">
        <v>81019.8</v>
      </c>
      <c r="T36" s="58"/>
    </row>
    <row r="37" spans="1:20" ht="15.75" customHeight="1">
      <c r="A37" s="804" t="s">
        <v>89</v>
      </c>
      <c r="B37" s="804"/>
      <c r="C37" s="804"/>
      <c r="D37" s="804"/>
      <c r="E37" s="804"/>
      <c r="F37" s="230">
        <f t="shared" si="0"/>
        <v>721411.40500000003</v>
      </c>
      <c r="G37" s="230">
        <f t="shared" si="0"/>
        <v>696734.72686000005</v>
      </c>
      <c r="H37" s="230">
        <f t="shared" si="0"/>
        <v>691712.68064000004</v>
      </c>
      <c r="I37" s="230">
        <f t="shared" si="0"/>
        <v>691712.68064000004</v>
      </c>
      <c r="J37" s="230">
        <f t="shared" si="0"/>
        <v>691712.68064000004</v>
      </c>
      <c r="K37" s="230">
        <f t="shared" si="0"/>
        <v>691712.68064000004</v>
      </c>
      <c r="L37" s="230">
        <f>F37+G37+H37+I37+J37+K37</f>
        <v>4184996.8544199998</v>
      </c>
      <c r="N37" s="620">
        <v>721411.40500000003</v>
      </c>
      <c r="O37" s="619">
        <v>696734.72686000005</v>
      </c>
      <c r="P37" s="619">
        <v>691712.68064000004</v>
      </c>
      <c r="Q37" s="224"/>
      <c r="R37" s="224"/>
      <c r="S37" s="224">
        <f t="shared" ref="S37" si="1">S36-H38</f>
        <v>-1847.8999999999942</v>
      </c>
      <c r="T37" s="193"/>
    </row>
    <row r="38" spans="1:20" ht="15.75" customHeight="1">
      <c r="A38" s="810"/>
      <c r="B38" s="811" t="s">
        <v>90</v>
      </c>
      <c r="C38" s="811"/>
      <c r="D38" s="811"/>
      <c r="E38" s="811"/>
      <c r="F38" s="230">
        <f t="shared" si="0"/>
        <v>92774.1</v>
      </c>
      <c r="G38" s="230">
        <f t="shared" si="0"/>
        <v>87977</v>
      </c>
      <c r="H38" s="230">
        <f t="shared" si="0"/>
        <v>82867.7</v>
      </c>
      <c r="I38" s="230">
        <f t="shared" si="0"/>
        <v>82867.7</v>
      </c>
      <c r="J38" s="230">
        <f t="shared" si="0"/>
        <v>82867.7</v>
      </c>
      <c r="K38" s="230">
        <f t="shared" si="0"/>
        <v>82867.7</v>
      </c>
      <c r="L38" s="230">
        <f>F38+G38+H38+I38+J38+K38</f>
        <v>512221.9</v>
      </c>
      <c r="N38" s="224">
        <v>92774.1</v>
      </c>
      <c r="O38" s="224">
        <v>87977</v>
      </c>
      <c r="P38" s="224">
        <v>82867.7</v>
      </c>
    </row>
    <row r="39" spans="1:20" ht="33" customHeight="1">
      <c r="A39" s="810"/>
      <c r="B39" s="806" t="s">
        <v>91</v>
      </c>
      <c r="C39" s="806"/>
      <c r="D39" s="806"/>
      <c r="E39" s="806"/>
      <c r="F39" s="386">
        <v>0</v>
      </c>
      <c r="G39" s="386">
        <v>0</v>
      </c>
      <c r="H39" s="386">
        <v>0</v>
      </c>
      <c r="I39" s="386">
        <v>0</v>
      </c>
      <c r="J39" s="386">
        <v>0</v>
      </c>
      <c r="K39" s="386">
        <v>0</v>
      </c>
      <c r="L39" s="386">
        <v>0</v>
      </c>
      <c r="N39" s="224">
        <f>N37-F37</f>
        <v>0</v>
      </c>
      <c r="O39" s="224">
        <f t="shared" ref="O39:P40" si="2">O37-G37</f>
        <v>0</v>
      </c>
      <c r="P39" s="224">
        <f t="shared" si="2"/>
        <v>0</v>
      </c>
    </row>
    <row r="40" spans="1:20" ht="15.75" customHeight="1">
      <c r="A40" s="810"/>
      <c r="B40" s="804" t="s">
        <v>40</v>
      </c>
      <c r="C40" s="804"/>
      <c r="D40" s="804"/>
      <c r="E40" s="804"/>
      <c r="F40" s="386">
        <v>0</v>
      </c>
      <c r="G40" s="386">
        <v>0</v>
      </c>
      <c r="H40" s="386">
        <v>0</v>
      </c>
      <c r="I40" s="386">
        <v>0</v>
      </c>
      <c r="J40" s="386">
        <v>0</v>
      </c>
      <c r="K40" s="386">
        <v>0</v>
      </c>
      <c r="L40" s="386">
        <v>0</v>
      </c>
      <c r="N40" s="224">
        <f>N38-F38</f>
        <v>0</v>
      </c>
      <c r="O40" s="224">
        <f t="shared" si="2"/>
        <v>0</v>
      </c>
      <c r="P40" s="224">
        <f t="shared" si="2"/>
        <v>0</v>
      </c>
    </row>
    <row r="41" spans="1:20">
      <c r="A41" s="810"/>
      <c r="B41" s="804" t="s">
        <v>123</v>
      </c>
      <c r="C41" s="804"/>
      <c r="D41" s="804"/>
      <c r="E41" s="804"/>
      <c r="F41" s="386">
        <v>0</v>
      </c>
      <c r="G41" s="386">
        <v>0</v>
      </c>
      <c r="H41" s="386">
        <v>0</v>
      </c>
      <c r="I41" s="386">
        <v>0</v>
      </c>
      <c r="J41" s="386">
        <v>0</v>
      </c>
      <c r="K41" s="386">
        <v>0</v>
      </c>
      <c r="L41" s="386">
        <v>0</v>
      </c>
      <c r="N41" s="224"/>
      <c r="O41" s="224"/>
      <c r="P41" s="224"/>
    </row>
    <row r="42" spans="1:20" ht="36" customHeight="1">
      <c r="A42" s="804" t="s">
        <v>93</v>
      </c>
      <c r="B42" s="804"/>
      <c r="C42" s="804"/>
      <c r="D42" s="804"/>
      <c r="E42" s="804"/>
      <c r="F42" s="397">
        <f>F60+F70+F80</f>
        <v>1627098.5</v>
      </c>
      <c r="G42" s="397">
        <f t="shared" ref="G42:K42" si="3">G60+G70+G80</f>
        <v>1767583.3</v>
      </c>
      <c r="H42" s="397">
        <f t="shared" si="3"/>
        <v>1879554.5</v>
      </c>
      <c r="I42" s="397">
        <f t="shared" si="3"/>
        <v>1879554.5</v>
      </c>
      <c r="J42" s="397">
        <f t="shared" si="3"/>
        <v>1879554.5</v>
      </c>
      <c r="K42" s="397">
        <f t="shared" si="3"/>
        <v>1879554.5</v>
      </c>
      <c r="L42" s="397">
        <f>F42+G42+H42+I42+J42+K42</f>
        <v>10912899.800000001</v>
      </c>
      <c r="N42" s="224"/>
      <c r="O42" s="224"/>
      <c r="P42" s="224"/>
    </row>
    <row r="43" spans="1:20" ht="15.75" customHeight="1">
      <c r="A43" s="804" t="s">
        <v>94</v>
      </c>
      <c r="B43" s="804"/>
      <c r="C43" s="804"/>
      <c r="D43" s="804"/>
      <c r="E43" s="804"/>
      <c r="F43" s="386">
        <v>0</v>
      </c>
      <c r="G43" s="386">
        <v>0</v>
      </c>
      <c r="H43" s="386">
        <v>0</v>
      </c>
      <c r="I43" s="386">
        <v>0</v>
      </c>
      <c r="J43" s="386">
        <v>0</v>
      </c>
      <c r="K43" s="386">
        <v>0</v>
      </c>
      <c r="L43" s="386">
        <v>0</v>
      </c>
      <c r="S43" s="58"/>
    </row>
    <row r="44" spans="1:20" ht="22.5" customHeight="1">
      <c r="A44" s="804" t="s">
        <v>95</v>
      </c>
      <c r="B44" s="804"/>
      <c r="C44" s="804"/>
      <c r="D44" s="804"/>
      <c r="E44" s="804"/>
      <c r="F44" s="386">
        <v>0</v>
      </c>
      <c r="G44" s="386">
        <v>0</v>
      </c>
      <c r="H44" s="386">
        <v>0</v>
      </c>
      <c r="I44" s="386">
        <v>0</v>
      </c>
      <c r="J44" s="386">
        <v>0</v>
      </c>
      <c r="K44" s="386">
        <v>0</v>
      </c>
      <c r="L44" s="386">
        <v>0</v>
      </c>
    </row>
    <row r="45" spans="1:20" ht="36.75" customHeight="1">
      <c r="A45" s="807" t="s">
        <v>836</v>
      </c>
      <c r="B45" s="808"/>
      <c r="C45" s="808"/>
      <c r="D45" s="808"/>
      <c r="E45" s="809"/>
      <c r="F45" s="412">
        <f>F46+F51</f>
        <v>2348509.9050000003</v>
      </c>
      <c r="G45" s="412">
        <f t="shared" ref="G45:L47" si="4">G36</f>
        <v>2464318.0268600001</v>
      </c>
      <c r="H45" s="412">
        <f t="shared" si="4"/>
        <v>2571267.1806399999</v>
      </c>
      <c r="I45" s="412">
        <f t="shared" si="4"/>
        <v>2571267.1806399999</v>
      </c>
      <c r="J45" s="412">
        <f t="shared" si="4"/>
        <v>2571267.1806399999</v>
      </c>
      <c r="K45" s="412">
        <f t="shared" si="4"/>
        <v>2571267.1806399999</v>
      </c>
      <c r="L45" s="412">
        <f t="shared" si="4"/>
        <v>15097896.65442</v>
      </c>
    </row>
    <row r="46" spans="1:20" ht="21" customHeight="1">
      <c r="A46" s="804" t="s">
        <v>89</v>
      </c>
      <c r="B46" s="804"/>
      <c r="C46" s="804"/>
      <c r="D46" s="804"/>
      <c r="E46" s="804"/>
      <c r="F46" s="388">
        <f>F37</f>
        <v>721411.40500000003</v>
      </c>
      <c r="G46" s="388">
        <f t="shared" si="4"/>
        <v>696734.72686000005</v>
      </c>
      <c r="H46" s="388">
        <f t="shared" si="4"/>
        <v>691712.68064000004</v>
      </c>
      <c r="I46" s="388">
        <f t="shared" si="4"/>
        <v>691712.68064000004</v>
      </c>
      <c r="J46" s="388">
        <f t="shared" si="4"/>
        <v>691712.68064000004</v>
      </c>
      <c r="K46" s="388">
        <f t="shared" si="4"/>
        <v>691712.68064000004</v>
      </c>
      <c r="L46" s="388">
        <f t="shared" si="4"/>
        <v>4184996.8544199998</v>
      </c>
    </row>
    <row r="47" spans="1:20" ht="15.75" customHeight="1">
      <c r="A47" s="810"/>
      <c r="B47" s="811" t="s">
        <v>90</v>
      </c>
      <c r="C47" s="811"/>
      <c r="D47" s="811"/>
      <c r="E47" s="811"/>
      <c r="F47" s="388">
        <f>F38</f>
        <v>92774.1</v>
      </c>
      <c r="G47" s="388">
        <f t="shared" si="4"/>
        <v>87977</v>
      </c>
      <c r="H47" s="388">
        <f t="shared" si="4"/>
        <v>82867.7</v>
      </c>
      <c r="I47" s="388">
        <f t="shared" si="4"/>
        <v>82867.7</v>
      </c>
      <c r="J47" s="388">
        <f t="shared" si="4"/>
        <v>82867.7</v>
      </c>
      <c r="K47" s="388">
        <f t="shared" si="4"/>
        <v>82867.7</v>
      </c>
      <c r="L47" s="388">
        <f t="shared" si="4"/>
        <v>512221.9</v>
      </c>
    </row>
    <row r="48" spans="1:20" ht="35.25" customHeight="1">
      <c r="A48" s="810"/>
      <c r="B48" s="806" t="s">
        <v>91</v>
      </c>
      <c r="C48" s="806"/>
      <c r="D48" s="806"/>
      <c r="E48" s="806"/>
      <c r="F48" s="386">
        <v>0</v>
      </c>
      <c r="G48" s="386">
        <v>0</v>
      </c>
      <c r="H48" s="386">
        <v>0</v>
      </c>
      <c r="I48" s="386">
        <v>0</v>
      </c>
      <c r="J48" s="386">
        <v>0</v>
      </c>
      <c r="K48" s="386">
        <v>0</v>
      </c>
      <c r="L48" s="386">
        <v>0</v>
      </c>
    </row>
    <row r="49" spans="1:16" ht="15.75" customHeight="1">
      <c r="A49" s="810"/>
      <c r="B49" s="804" t="s">
        <v>40</v>
      </c>
      <c r="C49" s="804"/>
      <c r="D49" s="804"/>
      <c r="E49" s="804"/>
      <c r="F49" s="386">
        <v>0</v>
      </c>
      <c r="G49" s="386">
        <v>0</v>
      </c>
      <c r="H49" s="386">
        <v>0</v>
      </c>
      <c r="I49" s="386">
        <v>0</v>
      </c>
      <c r="J49" s="386">
        <v>0</v>
      </c>
      <c r="K49" s="386">
        <v>0</v>
      </c>
      <c r="L49" s="386">
        <v>0</v>
      </c>
    </row>
    <row r="50" spans="1:16">
      <c r="A50" s="810"/>
      <c r="B50" s="804" t="s">
        <v>123</v>
      </c>
      <c r="C50" s="804"/>
      <c r="D50" s="804"/>
      <c r="E50" s="804"/>
      <c r="F50" s="386">
        <v>0</v>
      </c>
      <c r="G50" s="386">
        <v>0</v>
      </c>
      <c r="H50" s="386">
        <v>0</v>
      </c>
      <c r="I50" s="386">
        <v>0</v>
      </c>
      <c r="J50" s="386">
        <v>0</v>
      </c>
      <c r="K50" s="386">
        <v>0</v>
      </c>
      <c r="L50" s="386">
        <v>0</v>
      </c>
    </row>
    <row r="51" spans="1:16" ht="32.25" customHeight="1">
      <c r="A51" s="823" t="s">
        <v>93</v>
      </c>
      <c r="B51" s="823"/>
      <c r="C51" s="823"/>
      <c r="D51" s="823"/>
      <c r="E51" s="823"/>
      <c r="F51" s="389">
        <f>F42</f>
        <v>1627098.5</v>
      </c>
      <c r="G51" s="389">
        <f t="shared" ref="G51:L51" si="5">G42</f>
        <v>1767583.3</v>
      </c>
      <c r="H51" s="389">
        <f t="shared" si="5"/>
        <v>1879554.5</v>
      </c>
      <c r="I51" s="389">
        <f t="shared" si="5"/>
        <v>1879554.5</v>
      </c>
      <c r="J51" s="389">
        <f t="shared" si="5"/>
        <v>1879554.5</v>
      </c>
      <c r="K51" s="389">
        <f t="shared" si="5"/>
        <v>1879554.5</v>
      </c>
      <c r="L51" s="389">
        <f t="shared" si="5"/>
        <v>10912899.800000001</v>
      </c>
    </row>
    <row r="52" spans="1:16" ht="18" customHeight="1">
      <c r="A52" s="804" t="s">
        <v>94</v>
      </c>
      <c r="B52" s="804"/>
      <c r="C52" s="804"/>
      <c r="D52" s="804"/>
      <c r="E52" s="804"/>
      <c r="F52" s="386">
        <v>0</v>
      </c>
      <c r="G52" s="386">
        <v>0</v>
      </c>
      <c r="H52" s="386">
        <v>0</v>
      </c>
      <c r="I52" s="386">
        <v>0</v>
      </c>
      <c r="J52" s="386">
        <v>0</v>
      </c>
      <c r="K52" s="386">
        <v>0</v>
      </c>
      <c r="L52" s="386">
        <v>0</v>
      </c>
    </row>
    <row r="53" spans="1:16" ht="15.75" customHeight="1">
      <c r="A53" s="804" t="s">
        <v>95</v>
      </c>
      <c r="B53" s="804"/>
      <c r="C53" s="804"/>
      <c r="D53" s="804"/>
      <c r="E53" s="804"/>
      <c r="F53" s="386">
        <v>0</v>
      </c>
      <c r="G53" s="386">
        <v>0</v>
      </c>
      <c r="H53" s="386">
        <v>0</v>
      </c>
      <c r="I53" s="386">
        <v>0</v>
      </c>
      <c r="J53" s="386">
        <v>0</v>
      </c>
      <c r="K53" s="386">
        <v>0</v>
      </c>
      <c r="L53" s="386">
        <v>0</v>
      </c>
    </row>
    <row r="54" spans="1:16" ht="44.25" customHeight="1">
      <c r="A54" s="812" t="s">
        <v>1037</v>
      </c>
      <c r="B54" s="812"/>
      <c r="C54" s="812"/>
      <c r="D54" s="812"/>
      <c r="E54" s="812"/>
      <c r="F54" s="385">
        <f>F55+F60+F61+F62</f>
        <v>17451</v>
      </c>
      <c r="G54" s="385">
        <f t="shared" ref="G54:K54" si="6">G55+G60+G61+G62</f>
        <v>17451</v>
      </c>
      <c r="H54" s="385">
        <f t="shared" si="6"/>
        <v>17451</v>
      </c>
      <c r="I54" s="385">
        <f t="shared" si="6"/>
        <v>17451</v>
      </c>
      <c r="J54" s="385">
        <f t="shared" si="6"/>
        <v>17451</v>
      </c>
      <c r="K54" s="385">
        <f t="shared" si="6"/>
        <v>17451</v>
      </c>
      <c r="L54" s="385">
        <f>F54+G54+H54+I54+J54+K54</f>
        <v>104706</v>
      </c>
    </row>
    <row r="55" spans="1:16" ht="15.75" customHeight="1">
      <c r="A55" s="804" t="s">
        <v>89</v>
      </c>
      <c r="B55" s="804"/>
      <c r="C55" s="804"/>
      <c r="D55" s="804"/>
      <c r="E55" s="804"/>
      <c r="F55" s="230">
        <v>17451</v>
      </c>
      <c r="G55" s="230">
        <v>17451</v>
      </c>
      <c r="H55" s="230">
        <v>17451</v>
      </c>
      <c r="I55" s="230">
        <v>17451</v>
      </c>
      <c r="J55" s="230">
        <v>17451</v>
      </c>
      <c r="K55" s="230">
        <v>17451</v>
      </c>
      <c r="L55" s="230">
        <f>F55+G55+H55+I55+J55+K55</f>
        <v>104706</v>
      </c>
    </row>
    <row r="56" spans="1:16" ht="15.75" customHeight="1">
      <c r="A56" s="810"/>
      <c r="B56" s="811" t="s">
        <v>90</v>
      </c>
      <c r="C56" s="811"/>
      <c r="D56" s="811"/>
      <c r="E56" s="811"/>
      <c r="F56" s="386">
        <v>0</v>
      </c>
      <c r="G56" s="386">
        <v>0</v>
      </c>
      <c r="H56" s="386">
        <v>0</v>
      </c>
      <c r="I56" s="386">
        <v>0</v>
      </c>
      <c r="J56" s="386">
        <v>0</v>
      </c>
      <c r="K56" s="386">
        <v>0</v>
      </c>
      <c r="L56" s="386">
        <v>0</v>
      </c>
    </row>
    <row r="57" spans="1:16" ht="36.75" customHeight="1">
      <c r="A57" s="810"/>
      <c r="B57" s="806" t="s">
        <v>91</v>
      </c>
      <c r="C57" s="806"/>
      <c r="D57" s="806"/>
      <c r="E57" s="806"/>
      <c r="F57" s="386">
        <v>0</v>
      </c>
      <c r="G57" s="386">
        <v>0</v>
      </c>
      <c r="H57" s="386">
        <v>0</v>
      </c>
      <c r="I57" s="386">
        <v>0</v>
      </c>
      <c r="J57" s="386">
        <v>0</v>
      </c>
      <c r="K57" s="386">
        <v>0</v>
      </c>
      <c r="L57" s="386">
        <v>0</v>
      </c>
    </row>
    <row r="58" spans="1:16" ht="15.75" customHeight="1">
      <c r="A58" s="810"/>
      <c r="B58" s="804" t="s">
        <v>40</v>
      </c>
      <c r="C58" s="804"/>
      <c r="D58" s="804"/>
      <c r="E58" s="804"/>
      <c r="F58" s="230">
        <v>0</v>
      </c>
      <c r="G58" s="230">
        <v>0</v>
      </c>
      <c r="H58" s="230">
        <v>0</v>
      </c>
      <c r="I58" s="230">
        <v>0</v>
      </c>
      <c r="J58" s="230">
        <v>0</v>
      </c>
      <c r="K58" s="230">
        <v>0</v>
      </c>
      <c r="L58" s="230">
        <v>0</v>
      </c>
    </row>
    <row r="59" spans="1:16" ht="55.5" customHeight="1">
      <c r="A59" s="810"/>
      <c r="B59" s="804" t="s">
        <v>123</v>
      </c>
      <c r="C59" s="804"/>
      <c r="D59" s="804"/>
      <c r="E59" s="804"/>
      <c r="F59" s="386">
        <v>0</v>
      </c>
      <c r="G59" s="386">
        <v>0</v>
      </c>
      <c r="H59" s="386">
        <v>0</v>
      </c>
      <c r="I59" s="386">
        <v>0</v>
      </c>
      <c r="J59" s="386">
        <v>0</v>
      </c>
      <c r="K59" s="386">
        <v>0</v>
      </c>
      <c r="L59" s="386">
        <v>0</v>
      </c>
    </row>
    <row r="60" spans="1:16" ht="36.75" customHeight="1">
      <c r="A60" s="804" t="s">
        <v>93</v>
      </c>
      <c r="B60" s="804"/>
      <c r="C60" s="804"/>
      <c r="D60" s="804"/>
      <c r="E60" s="804"/>
      <c r="F60" s="397">
        <v>0</v>
      </c>
      <c r="G60" s="397">
        <v>0</v>
      </c>
      <c r="H60" s="397">
        <v>0</v>
      </c>
      <c r="I60" s="397">
        <v>0</v>
      </c>
      <c r="J60" s="397">
        <v>0</v>
      </c>
      <c r="K60" s="397">
        <v>0</v>
      </c>
      <c r="L60" s="397">
        <v>0</v>
      </c>
    </row>
    <row r="61" spans="1:16" ht="15.75" customHeight="1">
      <c r="A61" s="804" t="s">
        <v>94</v>
      </c>
      <c r="B61" s="804"/>
      <c r="C61" s="804"/>
      <c r="D61" s="804"/>
      <c r="E61" s="804"/>
      <c r="F61" s="386">
        <v>0</v>
      </c>
      <c r="G61" s="386">
        <v>0</v>
      </c>
      <c r="H61" s="386">
        <v>0</v>
      </c>
      <c r="I61" s="386">
        <v>0</v>
      </c>
      <c r="J61" s="386">
        <v>0</v>
      </c>
      <c r="K61" s="386">
        <v>0</v>
      </c>
      <c r="L61" s="386">
        <v>0</v>
      </c>
    </row>
    <row r="62" spans="1:16" ht="15.75" customHeight="1">
      <c r="A62" s="804" t="s">
        <v>95</v>
      </c>
      <c r="B62" s="804"/>
      <c r="C62" s="804"/>
      <c r="D62" s="804"/>
      <c r="E62" s="804"/>
      <c r="F62" s="386">
        <v>0</v>
      </c>
      <c r="G62" s="386">
        <v>0</v>
      </c>
      <c r="H62" s="386">
        <v>0</v>
      </c>
      <c r="I62" s="386">
        <v>0</v>
      </c>
      <c r="J62" s="386">
        <v>0</v>
      </c>
      <c r="K62" s="386">
        <v>0</v>
      </c>
      <c r="L62" s="386">
        <v>0</v>
      </c>
    </row>
    <row r="63" spans="1:16">
      <c r="A63" s="803" t="s">
        <v>97</v>
      </c>
      <c r="B63" s="803"/>
      <c r="C63" s="803"/>
      <c r="D63" s="803"/>
      <c r="E63" s="803"/>
      <c r="F63" s="386">
        <v>0</v>
      </c>
      <c r="G63" s="386">
        <v>0</v>
      </c>
      <c r="H63" s="386">
        <v>0</v>
      </c>
      <c r="I63" s="386">
        <v>0</v>
      </c>
      <c r="J63" s="386">
        <v>0</v>
      </c>
      <c r="K63" s="386">
        <v>0</v>
      </c>
      <c r="L63" s="386">
        <v>0</v>
      </c>
    </row>
    <row r="64" spans="1:16" ht="75.75" customHeight="1">
      <c r="A64" s="812" t="s">
        <v>1216</v>
      </c>
      <c r="B64" s="812"/>
      <c r="C64" s="812"/>
      <c r="D64" s="812"/>
      <c r="E64" s="812"/>
      <c r="F64" s="385">
        <f>F65+F70+F71+F72</f>
        <v>703960.40500000003</v>
      </c>
      <c r="G64" s="385">
        <f t="shared" ref="G64:K64" si="7">G65+G70+G71+G72</f>
        <v>679283.72686000005</v>
      </c>
      <c r="H64" s="385">
        <f t="shared" si="7"/>
        <v>674261.68064000004</v>
      </c>
      <c r="I64" s="385">
        <f t="shared" si="7"/>
        <v>674261.68064000004</v>
      </c>
      <c r="J64" s="385">
        <f t="shared" si="7"/>
        <v>674261.68064000004</v>
      </c>
      <c r="K64" s="385">
        <f t="shared" si="7"/>
        <v>674261.68064000004</v>
      </c>
      <c r="L64" s="385">
        <f>F64+G64+H64+I64+J64+K64</f>
        <v>4080290.8544199998</v>
      </c>
      <c r="M64" s="220" t="s">
        <v>664</v>
      </c>
      <c r="N64" s="223"/>
      <c r="O64" s="223"/>
      <c r="P64" s="223"/>
    </row>
    <row r="65" spans="1:16" ht="21" customHeight="1">
      <c r="A65" s="804" t="s">
        <v>89</v>
      </c>
      <c r="B65" s="804"/>
      <c r="C65" s="804"/>
      <c r="D65" s="804"/>
      <c r="E65" s="804"/>
      <c r="F65" s="730">
        <f>674266.21202+29694.19298</f>
        <v>703960.40500000003</v>
      </c>
      <c r="G65" s="230">
        <v>679283.72686000005</v>
      </c>
      <c r="H65" s="230">
        <v>674261.68064000004</v>
      </c>
      <c r="I65" s="230">
        <v>674261.68064000004</v>
      </c>
      <c r="J65" s="230">
        <v>674261.68064000004</v>
      </c>
      <c r="K65" s="230">
        <v>674261.68064000004</v>
      </c>
      <c r="L65" s="230">
        <f>F65+G65+H65+I65+J65+K65</f>
        <v>4080290.8544199998</v>
      </c>
      <c r="M65" s="622" t="s">
        <v>1450</v>
      </c>
      <c r="N65" s="623"/>
      <c r="O65" s="223" t="s">
        <v>1454</v>
      </c>
      <c r="P65" s="223"/>
    </row>
    <row r="66" spans="1:16" ht="33" customHeight="1">
      <c r="A66" s="810"/>
      <c r="B66" s="811" t="s">
        <v>90</v>
      </c>
      <c r="C66" s="811"/>
      <c r="D66" s="811"/>
      <c r="E66" s="811"/>
      <c r="F66" s="230">
        <v>92774.1</v>
      </c>
      <c r="G66" s="230">
        <v>87977</v>
      </c>
      <c r="H66" s="230">
        <v>82867.7</v>
      </c>
      <c r="I66" s="230">
        <v>82867.7</v>
      </c>
      <c r="J66" s="230">
        <v>82867.7</v>
      </c>
      <c r="K66" s="230">
        <v>82867.7</v>
      </c>
      <c r="L66" s="230">
        <f>F66+G66+H66+I66+J66+K66</f>
        <v>512221.9</v>
      </c>
    </row>
    <row r="67" spans="1:16" ht="15.75" customHeight="1">
      <c r="A67" s="810"/>
      <c r="B67" s="806" t="s">
        <v>91</v>
      </c>
      <c r="C67" s="806"/>
      <c r="D67" s="806"/>
      <c r="E67" s="806"/>
      <c r="F67" s="386">
        <v>0</v>
      </c>
      <c r="G67" s="386">
        <v>0</v>
      </c>
      <c r="H67" s="386">
        <v>0</v>
      </c>
      <c r="I67" s="386">
        <v>0</v>
      </c>
      <c r="J67" s="386">
        <v>0</v>
      </c>
      <c r="K67" s="386">
        <v>0</v>
      </c>
      <c r="L67" s="386">
        <v>0</v>
      </c>
    </row>
    <row r="68" spans="1:16" ht="51.75" customHeight="1">
      <c r="A68" s="810"/>
      <c r="B68" s="804" t="s">
        <v>40</v>
      </c>
      <c r="C68" s="804"/>
      <c r="D68" s="804"/>
      <c r="E68" s="804"/>
      <c r="F68" s="230">
        <v>0</v>
      </c>
      <c r="G68" s="230">
        <v>0</v>
      </c>
      <c r="H68" s="230">
        <v>0</v>
      </c>
      <c r="I68" s="230">
        <v>0</v>
      </c>
      <c r="J68" s="230">
        <v>0</v>
      </c>
      <c r="K68" s="230">
        <v>0</v>
      </c>
      <c r="L68" s="230">
        <v>0</v>
      </c>
    </row>
    <row r="69" spans="1:16" ht="36" customHeight="1">
      <c r="A69" s="810"/>
      <c r="B69" s="804" t="s">
        <v>123</v>
      </c>
      <c r="C69" s="804"/>
      <c r="D69" s="804"/>
      <c r="E69" s="804"/>
      <c r="F69" s="386">
        <v>0</v>
      </c>
      <c r="G69" s="386">
        <v>0</v>
      </c>
      <c r="H69" s="386">
        <v>0</v>
      </c>
      <c r="I69" s="386">
        <v>0</v>
      </c>
      <c r="J69" s="386">
        <v>0</v>
      </c>
      <c r="K69" s="386">
        <v>0</v>
      </c>
      <c r="L69" s="386">
        <v>0</v>
      </c>
    </row>
    <row r="70" spans="1:16" ht="15.75" customHeight="1">
      <c r="A70" s="804" t="s">
        <v>93</v>
      </c>
      <c r="B70" s="804"/>
      <c r="C70" s="804"/>
      <c r="D70" s="804"/>
      <c r="E70" s="804"/>
      <c r="F70" s="386">
        <v>0</v>
      </c>
      <c r="G70" s="386">
        <v>0</v>
      </c>
      <c r="H70" s="386">
        <v>0</v>
      </c>
      <c r="I70" s="386">
        <v>0</v>
      </c>
      <c r="J70" s="386">
        <v>0</v>
      </c>
      <c r="K70" s="386">
        <v>0</v>
      </c>
      <c r="L70" s="386">
        <v>0</v>
      </c>
    </row>
    <row r="71" spans="1:16" ht="15.75" customHeight="1">
      <c r="A71" s="804" t="s">
        <v>94</v>
      </c>
      <c r="B71" s="804"/>
      <c r="C71" s="804"/>
      <c r="D71" s="804"/>
      <c r="E71" s="804"/>
      <c r="F71" s="386">
        <v>0</v>
      </c>
      <c r="G71" s="386">
        <v>0</v>
      </c>
      <c r="H71" s="386">
        <v>0</v>
      </c>
      <c r="I71" s="386">
        <v>0</v>
      </c>
      <c r="J71" s="386">
        <v>0</v>
      </c>
      <c r="K71" s="386">
        <v>0</v>
      </c>
      <c r="L71" s="386">
        <v>0</v>
      </c>
    </row>
    <row r="72" spans="1:16" ht="18" customHeight="1">
      <c r="A72" s="804" t="s">
        <v>95</v>
      </c>
      <c r="B72" s="804"/>
      <c r="C72" s="804"/>
      <c r="D72" s="804"/>
      <c r="E72" s="804"/>
      <c r="F72" s="386">
        <v>0</v>
      </c>
      <c r="G72" s="386">
        <v>0</v>
      </c>
      <c r="H72" s="386">
        <v>0</v>
      </c>
      <c r="I72" s="386">
        <v>0</v>
      </c>
      <c r="J72" s="386">
        <v>0</v>
      </c>
      <c r="K72" s="386">
        <v>0</v>
      </c>
      <c r="L72" s="386">
        <v>0</v>
      </c>
      <c r="M72" s="220" t="s">
        <v>663</v>
      </c>
      <c r="N72" s="223">
        <v>17451</v>
      </c>
      <c r="O72" s="223">
        <v>17451</v>
      </c>
      <c r="P72" s="223">
        <v>17451</v>
      </c>
    </row>
    <row r="73" spans="1:16" ht="18" customHeight="1">
      <c r="A73" s="803" t="s">
        <v>97</v>
      </c>
      <c r="B73" s="803"/>
      <c r="C73" s="803"/>
      <c r="D73" s="803"/>
      <c r="E73" s="803"/>
      <c r="F73" s="386">
        <v>0</v>
      </c>
      <c r="G73" s="386">
        <v>0</v>
      </c>
      <c r="H73" s="386">
        <v>0</v>
      </c>
      <c r="I73" s="386">
        <v>0</v>
      </c>
      <c r="J73" s="386">
        <v>0</v>
      </c>
      <c r="K73" s="386">
        <v>0</v>
      </c>
      <c r="L73" s="386">
        <v>0</v>
      </c>
      <c r="M73" s="220"/>
      <c r="N73" s="223"/>
      <c r="O73" s="223"/>
      <c r="P73" s="223"/>
    </row>
    <row r="74" spans="1:16" ht="15.75" customHeight="1">
      <c r="A74" s="812" t="s">
        <v>1038</v>
      </c>
      <c r="B74" s="812"/>
      <c r="C74" s="812"/>
      <c r="D74" s="812"/>
      <c r="E74" s="812"/>
      <c r="F74" s="385">
        <f>F80</f>
        <v>1627098.5</v>
      </c>
      <c r="G74" s="385">
        <f t="shared" ref="G74:K74" si="8">G80</f>
        <v>1767583.3</v>
      </c>
      <c r="H74" s="385">
        <f t="shared" si="8"/>
        <v>1879554.5</v>
      </c>
      <c r="I74" s="385">
        <f t="shared" si="8"/>
        <v>1879554.5</v>
      </c>
      <c r="J74" s="385">
        <f t="shared" si="8"/>
        <v>1879554.5</v>
      </c>
      <c r="K74" s="385">
        <f t="shared" si="8"/>
        <v>1879554.5</v>
      </c>
      <c r="L74" s="385">
        <f>F74+G74+H74+I74+J74+K74</f>
        <v>10912899.800000001</v>
      </c>
      <c r="N74" s="189"/>
      <c r="O74" s="189"/>
      <c r="P74" s="189"/>
    </row>
    <row r="75" spans="1:16" ht="27.75" customHeight="1">
      <c r="A75" s="804" t="s">
        <v>89</v>
      </c>
      <c r="B75" s="804"/>
      <c r="C75" s="804"/>
      <c r="D75" s="804"/>
      <c r="E75" s="804"/>
      <c r="F75" s="230">
        <v>0</v>
      </c>
      <c r="G75" s="230">
        <v>0</v>
      </c>
      <c r="H75" s="230">
        <v>0</v>
      </c>
      <c r="I75" s="230">
        <v>0</v>
      </c>
      <c r="J75" s="230">
        <v>0</v>
      </c>
      <c r="K75" s="230">
        <v>0</v>
      </c>
      <c r="L75" s="230">
        <v>0</v>
      </c>
    </row>
    <row r="76" spans="1:16" ht="15.75" customHeight="1">
      <c r="A76" s="810"/>
      <c r="B76" s="811" t="s">
        <v>90</v>
      </c>
      <c r="C76" s="811"/>
      <c r="D76" s="811"/>
      <c r="E76" s="811"/>
      <c r="F76" s="230"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</row>
    <row r="77" spans="1:16" ht="15.75" customHeight="1">
      <c r="A77" s="810"/>
      <c r="B77" s="806" t="s">
        <v>91</v>
      </c>
      <c r="C77" s="806"/>
      <c r="D77" s="806"/>
      <c r="E77" s="806"/>
      <c r="F77" s="388">
        <v>0</v>
      </c>
      <c r="G77" s="388">
        <v>0</v>
      </c>
      <c r="H77" s="388">
        <v>0</v>
      </c>
      <c r="I77" s="388">
        <v>0</v>
      </c>
      <c r="J77" s="388">
        <v>0</v>
      </c>
      <c r="K77" s="388">
        <v>0</v>
      </c>
      <c r="L77" s="388">
        <v>0</v>
      </c>
    </row>
    <row r="78" spans="1:16" ht="33.75" customHeight="1">
      <c r="A78" s="810"/>
      <c r="B78" s="804" t="s">
        <v>40</v>
      </c>
      <c r="C78" s="804"/>
      <c r="D78" s="804"/>
      <c r="E78" s="804"/>
      <c r="F78" s="388">
        <v>0</v>
      </c>
      <c r="G78" s="388">
        <v>0</v>
      </c>
      <c r="H78" s="388">
        <v>0</v>
      </c>
      <c r="I78" s="388">
        <v>0</v>
      </c>
      <c r="J78" s="388">
        <v>0</v>
      </c>
      <c r="K78" s="388">
        <v>0</v>
      </c>
      <c r="L78" s="388">
        <v>0</v>
      </c>
    </row>
    <row r="79" spans="1:16">
      <c r="A79" s="810"/>
      <c r="B79" s="804" t="s">
        <v>123</v>
      </c>
      <c r="C79" s="804"/>
      <c r="D79" s="804"/>
      <c r="E79" s="804"/>
      <c r="F79" s="386">
        <v>0</v>
      </c>
      <c r="G79" s="386">
        <v>0</v>
      </c>
      <c r="H79" s="386">
        <v>0</v>
      </c>
      <c r="I79" s="386">
        <v>0</v>
      </c>
      <c r="J79" s="386">
        <v>0</v>
      </c>
      <c r="K79" s="386">
        <v>0</v>
      </c>
      <c r="L79" s="386">
        <v>0</v>
      </c>
    </row>
    <row r="80" spans="1:16">
      <c r="A80" s="804" t="s">
        <v>93</v>
      </c>
      <c r="B80" s="804"/>
      <c r="C80" s="804"/>
      <c r="D80" s="804"/>
      <c r="E80" s="804"/>
      <c r="F80" s="625">
        <v>1627098.5</v>
      </c>
      <c r="G80" s="625">
        <v>1767583.3</v>
      </c>
      <c r="H80" s="625">
        <v>1879554.5</v>
      </c>
      <c r="I80" s="625">
        <v>1879554.5</v>
      </c>
      <c r="J80" s="625">
        <v>1879554.5</v>
      </c>
      <c r="K80" s="625">
        <v>1879554.5</v>
      </c>
      <c r="L80" s="627">
        <f>F80+G80+H80+I80+J80+K80</f>
        <v>10912899.800000001</v>
      </c>
    </row>
    <row r="81" spans="1:12" ht="22.5" customHeight="1">
      <c r="A81" s="804" t="s">
        <v>94</v>
      </c>
      <c r="B81" s="804"/>
      <c r="C81" s="804"/>
      <c r="D81" s="804"/>
      <c r="E81" s="804"/>
      <c r="F81" s="388">
        <v>0</v>
      </c>
      <c r="G81" s="388">
        <v>0</v>
      </c>
      <c r="H81" s="388">
        <v>0</v>
      </c>
      <c r="I81" s="388">
        <v>0</v>
      </c>
      <c r="J81" s="388">
        <v>0</v>
      </c>
      <c r="K81" s="388">
        <v>0</v>
      </c>
      <c r="L81" s="388">
        <v>0</v>
      </c>
    </row>
    <row r="82" spans="1:12" ht="15.75" customHeight="1">
      <c r="A82" s="804" t="s">
        <v>95</v>
      </c>
      <c r="B82" s="804"/>
      <c r="C82" s="804"/>
      <c r="D82" s="804"/>
      <c r="E82" s="804"/>
      <c r="F82" s="386">
        <v>0</v>
      </c>
      <c r="G82" s="386">
        <v>0</v>
      </c>
      <c r="H82" s="386">
        <v>0</v>
      </c>
      <c r="I82" s="386">
        <v>0</v>
      </c>
      <c r="J82" s="386">
        <v>0</v>
      </c>
      <c r="K82" s="386">
        <v>0</v>
      </c>
      <c r="L82" s="386">
        <v>0</v>
      </c>
    </row>
    <row r="83" spans="1:12" ht="15.75" customHeight="1">
      <c r="A83" s="803" t="s">
        <v>97</v>
      </c>
      <c r="B83" s="803"/>
      <c r="C83" s="803"/>
      <c r="D83" s="803"/>
      <c r="E83" s="803"/>
      <c r="F83" s="386">
        <v>0</v>
      </c>
      <c r="G83" s="386">
        <v>0</v>
      </c>
      <c r="H83" s="386">
        <v>0</v>
      </c>
      <c r="I83" s="386">
        <v>0</v>
      </c>
      <c r="J83" s="386">
        <v>0</v>
      </c>
      <c r="K83" s="386">
        <v>0</v>
      </c>
      <c r="L83" s="386">
        <v>0</v>
      </c>
    </row>
    <row r="84" spans="1:12" ht="30" customHeight="1">
      <c r="A84" s="943" t="s">
        <v>1315</v>
      </c>
      <c r="B84" s="943"/>
      <c r="C84" s="943"/>
      <c r="D84" s="943"/>
      <c r="E84" s="943"/>
      <c r="F84" s="943"/>
    </row>
    <row r="85" spans="1:12" ht="110.25" customHeight="1">
      <c r="A85" s="801" t="s">
        <v>128</v>
      </c>
      <c r="B85" s="801"/>
      <c r="C85" s="313" t="s">
        <v>129</v>
      </c>
      <c r="D85" s="311" t="s">
        <v>843</v>
      </c>
      <c r="E85" s="311" t="s">
        <v>131</v>
      </c>
      <c r="F85" s="311" t="s">
        <v>19</v>
      </c>
    </row>
    <row r="86" spans="1:12" ht="110.25" customHeight="1">
      <c r="A86" s="845">
        <v>1</v>
      </c>
      <c r="B86" s="847"/>
      <c r="C86" s="313">
        <v>2</v>
      </c>
      <c r="D86" s="311">
        <v>3</v>
      </c>
      <c r="E86" s="311">
        <v>4</v>
      </c>
      <c r="F86" s="311">
        <v>5</v>
      </c>
    </row>
    <row r="87" spans="1:12" ht="31.5" customHeight="1">
      <c r="A87" s="857" t="s">
        <v>1039</v>
      </c>
      <c r="B87" s="858"/>
      <c r="C87" s="858"/>
      <c r="D87" s="858"/>
      <c r="E87" s="858"/>
      <c r="F87" s="859"/>
    </row>
    <row r="88" spans="1:12" ht="105" customHeight="1">
      <c r="A88" s="867" t="s">
        <v>927</v>
      </c>
      <c r="B88" s="868"/>
      <c r="C88" s="112" t="s">
        <v>132</v>
      </c>
      <c r="D88" s="111" t="s">
        <v>206</v>
      </c>
      <c r="E88" s="112" t="s">
        <v>185</v>
      </c>
      <c r="F88" s="112" t="s">
        <v>44</v>
      </c>
    </row>
    <row r="89" spans="1:12" ht="105" customHeight="1">
      <c r="A89" s="855" t="s">
        <v>429</v>
      </c>
      <c r="B89" s="856"/>
      <c r="C89" s="99" t="s">
        <v>255</v>
      </c>
      <c r="D89" s="97" t="s">
        <v>206</v>
      </c>
      <c r="E89" s="51" t="s">
        <v>186</v>
      </c>
      <c r="F89" s="52" t="s">
        <v>44</v>
      </c>
    </row>
    <row r="90" spans="1:12" ht="110.25" customHeight="1">
      <c r="A90" s="855" t="s">
        <v>374</v>
      </c>
      <c r="B90" s="856"/>
      <c r="C90" s="99" t="s">
        <v>312</v>
      </c>
      <c r="D90" s="97" t="s">
        <v>206</v>
      </c>
      <c r="E90" s="51" t="s">
        <v>185</v>
      </c>
      <c r="F90" s="52" t="s">
        <v>44</v>
      </c>
    </row>
    <row r="91" spans="1:12" ht="105" customHeight="1">
      <c r="A91" s="855" t="s">
        <v>375</v>
      </c>
      <c r="B91" s="856"/>
      <c r="C91" s="99" t="s">
        <v>296</v>
      </c>
      <c r="D91" s="97" t="s">
        <v>206</v>
      </c>
      <c r="E91" s="51" t="s">
        <v>185</v>
      </c>
      <c r="F91" s="52" t="s">
        <v>44</v>
      </c>
    </row>
    <row r="92" spans="1:12" ht="110.25" customHeight="1">
      <c r="A92" s="855" t="s">
        <v>376</v>
      </c>
      <c r="B92" s="856"/>
      <c r="C92" s="99" t="s">
        <v>313</v>
      </c>
      <c r="D92" s="97" t="s">
        <v>206</v>
      </c>
      <c r="E92" s="51" t="s">
        <v>185</v>
      </c>
      <c r="F92" s="52" t="s">
        <v>44</v>
      </c>
    </row>
    <row r="93" spans="1:12" ht="105" customHeight="1">
      <c r="A93" s="855" t="s">
        <v>377</v>
      </c>
      <c r="B93" s="856"/>
      <c r="C93" s="99" t="s">
        <v>317</v>
      </c>
      <c r="D93" s="97" t="s">
        <v>206</v>
      </c>
      <c r="E93" s="51" t="s">
        <v>185</v>
      </c>
      <c r="F93" s="52" t="s">
        <v>44</v>
      </c>
    </row>
    <row r="94" spans="1:12" ht="110.25" customHeight="1">
      <c r="A94" s="855" t="s">
        <v>378</v>
      </c>
      <c r="B94" s="856"/>
      <c r="C94" s="99" t="s">
        <v>318</v>
      </c>
      <c r="D94" s="97" t="s">
        <v>206</v>
      </c>
      <c r="E94" s="51" t="s">
        <v>185</v>
      </c>
      <c r="F94" s="52" t="s">
        <v>44</v>
      </c>
    </row>
    <row r="95" spans="1:12" ht="105" customHeight="1">
      <c r="A95" s="855" t="s">
        <v>379</v>
      </c>
      <c r="B95" s="856"/>
      <c r="C95" s="99" t="s">
        <v>330</v>
      </c>
      <c r="D95" s="97" t="s">
        <v>206</v>
      </c>
      <c r="E95" s="51" t="s">
        <v>185</v>
      </c>
      <c r="F95" s="52" t="s">
        <v>44</v>
      </c>
    </row>
    <row r="96" spans="1:12" ht="105" customHeight="1">
      <c r="A96" s="855" t="s">
        <v>380</v>
      </c>
      <c r="B96" s="856"/>
      <c r="C96" s="99" t="s">
        <v>545</v>
      </c>
      <c r="D96" s="97" t="s">
        <v>206</v>
      </c>
      <c r="E96" s="51" t="s">
        <v>185</v>
      </c>
      <c r="F96" s="52" t="s">
        <v>44</v>
      </c>
    </row>
    <row r="97" spans="1:6" ht="105" customHeight="1">
      <c r="A97" s="855" t="s">
        <v>381</v>
      </c>
      <c r="B97" s="856"/>
      <c r="C97" s="99" t="s">
        <v>314</v>
      </c>
      <c r="D97" s="97" t="s">
        <v>206</v>
      </c>
      <c r="E97" s="51" t="s">
        <v>185</v>
      </c>
      <c r="F97" s="52" t="s">
        <v>44</v>
      </c>
    </row>
    <row r="98" spans="1:6" ht="105" customHeight="1">
      <c r="A98" s="855" t="s">
        <v>382</v>
      </c>
      <c r="B98" s="856"/>
      <c r="C98" s="99" t="s">
        <v>314</v>
      </c>
      <c r="D98" s="97" t="s">
        <v>206</v>
      </c>
      <c r="E98" s="51" t="s">
        <v>185</v>
      </c>
      <c r="F98" s="52" t="s">
        <v>44</v>
      </c>
    </row>
    <row r="99" spans="1:6" ht="105" customHeight="1">
      <c r="A99" s="867" t="s">
        <v>1217</v>
      </c>
      <c r="B99" s="868"/>
      <c r="C99" s="112" t="s">
        <v>132</v>
      </c>
      <c r="D99" s="111" t="s">
        <v>206</v>
      </c>
      <c r="E99" s="112" t="s">
        <v>185</v>
      </c>
      <c r="F99" s="112" t="s">
        <v>44</v>
      </c>
    </row>
    <row r="100" spans="1:6" ht="110.25" customHeight="1">
      <c r="A100" s="850" t="s">
        <v>324</v>
      </c>
      <c r="B100" s="852"/>
      <c r="C100" s="113" t="s">
        <v>244</v>
      </c>
      <c r="D100" s="42" t="s">
        <v>206</v>
      </c>
      <c r="E100" s="313" t="s">
        <v>283</v>
      </c>
      <c r="F100" s="307" t="s">
        <v>44</v>
      </c>
    </row>
    <row r="101" spans="1:6" ht="110.25" customHeight="1">
      <c r="A101" s="849" t="s">
        <v>399</v>
      </c>
      <c r="B101" s="849"/>
      <c r="C101" s="113" t="s">
        <v>245</v>
      </c>
      <c r="D101" s="42" t="s">
        <v>206</v>
      </c>
      <c r="E101" s="313" t="s">
        <v>186</v>
      </c>
      <c r="F101" s="307" t="s">
        <v>44</v>
      </c>
    </row>
    <row r="102" spans="1:6" ht="110.25" customHeight="1">
      <c r="A102" s="849" t="s">
        <v>325</v>
      </c>
      <c r="B102" s="849"/>
      <c r="C102" s="113" t="s">
        <v>246</v>
      </c>
      <c r="D102" s="42" t="s">
        <v>206</v>
      </c>
      <c r="E102" s="313" t="s">
        <v>185</v>
      </c>
      <c r="F102" s="307" t="s">
        <v>44</v>
      </c>
    </row>
    <row r="103" spans="1:6" ht="110.25" customHeight="1">
      <c r="A103" s="849" t="s">
        <v>326</v>
      </c>
      <c r="B103" s="849"/>
      <c r="C103" s="113" t="s">
        <v>249</v>
      </c>
      <c r="D103" s="42" t="s">
        <v>206</v>
      </c>
      <c r="E103" s="313" t="s">
        <v>185</v>
      </c>
      <c r="F103" s="307" t="s">
        <v>44</v>
      </c>
    </row>
    <row r="104" spans="1:6" ht="105" customHeight="1">
      <c r="A104" s="867" t="s">
        <v>928</v>
      </c>
      <c r="B104" s="868"/>
      <c r="C104" s="112" t="s">
        <v>132</v>
      </c>
      <c r="D104" s="111" t="s">
        <v>206</v>
      </c>
      <c r="E104" s="112" t="s">
        <v>185</v>
      </c>
      <c r="F104" s="112" t="s">
        <v>44</v>
      </c>
    </row>
    <row r="105" spans="1:6" ht="105" customHeight="1">
      <c r="A105" s="855" t="s">
        <v>252</v>
      </c>
      <c r="B105" s="856"/>
      <c r="C105" s="99" t="s">
        <v>250</v>
      </c>
      <c r="D105" s="97" t="s">
        <v>206</v>
      </c>
      <c r="E105" s="51" t="s">
        <v>185</v>
      </c>
      <c r="F105" s="52" t="s">
        <v>44</v>
      </c>
    </row>
    <row r="106" spans="1:6" ht="105" customHeight="1">
      <c r="A106" s="855" t="s">
        <v>253</v>
      </c>
      <c r="B106" s="856"/>
      <c r="C106" s="99" t="s">
        <v>251</v>
      </c>
      <c r="D106" s="97" t="s">
        <v>206</v>
      </c>
      <c r="E106" s="51" t="s">
        <v>185</v>
      </c>
      <c r="F106" s="52" t="s">
        <v>44</v>
      </c>
    </row>
    <row r="107" spans="1:6" ht="105" customHeight="1">
      <c r="A107" s="855" t="s">
        <v>254</v>
      </c>
      <c r="B107" s="856"/>
      <c r="C107" s="99" t="s">
        <v>262</v>
      </c>
      <c r="D107" s="97" t="s">
        <v>206</v>
      </c>
      <c r="E107" s="51" t="s">
        <v>185</v>
      </c>
      <c r="F107" s="52" t="s">
        <v>44</v>
      </c>
    </row>
  </sheetData>
  <mergeCells count="130">
    <mergeCell ref="A103:B103"/>
    <mergeCell ref="A104:B104"/>
    <mergeCell ref="A105:B105"/>
    <mergeCell ref="A106:B106"/>
    <mergeCell ref="A107:B107"/>
    <mergeCell ref="A80:E80"/>
    <mergeCell ref="A81:E81"/>
    <mergeCell ref="A82:E82"/>
    <mergeCell ref="A84:F84"/>
    <mergeCell ref="A87:F87"/>
    <mergeCell ref="A99:B99"/>
    <mergeCell ref="A100:B100"/>
    <mergeCell ref="A101:B101"/>
    <mergeCell ref="A102:B102"/>
    <mergeCell ref="A88:B88"/>
    <mergeCell ref="A85:B85"/>
    <mergeCell ref="A89:B89"/>
    <mergeCell ref="A86:B86"/>
    <mergeCell ref="A95:B95"/>
    <mergeCell ref="A96:B96"/>
    <mergeCell ref="A97:B97"/>
    <mergeCell ref="A98:B98"/>
    <mergeCell ref="A90:B90"/>
    <mergeCell ref="A91:B91"/>
    <mergeCell ref="A74:E74"/>
    <mergeCell ref="A75:E75"/>
    <mergeCell ref="A76:A79"/>
    <mergeCell ref="B76:E76"/>
    <mergeCell ref="B77:E77"/>
    <mergeCell ref="B78:E78"/>
    <mergeCell ref="B79:E79"/>
    <mergeCell ref="A70:E70"/>
    <mergeCell ref="A51:E51"/>
    <mergeCell ref="A52:E52"/>
    <mergeCell ref="A71:E71"/>
    <mergeCell ref="A72:E72"/>
    <mergeCell ref="A60:E60"/>
    <mergeCell ref="A61:E61"/>
    <mergeCell ref="A62:E62"/>
    <mergeCell ref="B68:E68"/>
    <mergeCell ref="B56:E56"/>
    <mergeCell ref="B57:E57"/>
    <mergeCell ref="B58:E58"/>
    <mergeCell ref="B59:E59"/>
    <mergeCell ref="A73:E73"/>
    <mergeCell ref="P28:Z28"/>
    <mergeCell ref="P30:Z30"/>
    <mergeCell ref="P32:Z32"/>
    <mergeCell ref="A65:E65"/>
    <mergeCell ref="A66:A69"/>
    <mergeCell ref="B69:E69"/>
    <mergeCell ref="B40:E40"/>
    <mergeCell ref="B41:E41"/>
    <mergeCell ref="Q10:Q11"/>
    <mergeCell ref="R10:R11"/>
    <mergeCell ref="N14:P14"/>
    <mergeCell ref="A15:R15"/>
    <mergeCell ref="A16:A17"/>
    <mergeCell ref="B16:B17"/>
    <mergeCell ref="C16:C17"/>
    <mergeCell ref="E16:Q16"/>
    <mergeCell ref="R16:R17"/>
    <mergeCell ref="I17:J17"/>
    <mergeCell ref="B13:R13"/>
    <mergeCell ref="N12:P12"/>
    <mergeCell ref="K17:L17"/>
    <mergeCell ref="K20:L20"/>
    <mergeCell ref="A22:A24"/>
    <mergeCell ref="B22:B24"/>
    <mergeCell ref="A9:P9"/>
    <mergeCell ref="A10:A11"/>
    <mergeCell ref="B10:B11"/>
    <mergeCell ref="C10:C11"/>
    <mergeCell ref="D10:D11"/>
    <mergeCell ref="E10:E11"/>
    <mergeCell ref="F10:G10"/>
    <mergeCell ref="N10:P11"/>
    <mergeCell ref="H10:M10"/>
    <mergeCell ref="A7:E7"/>
    <mergeCell ref="F7:R7"/>
    <mergeCell ref="A1:R1"/>
    <mergeCell ref="A2:R2"/>
    <mergeCell ref="A4:P4"/>
    <mergeCell ref="A5:E5"/>
    <mergeCell ref="F5:R5"/>
    <mergeCell ref="A6:E6"/>
    <mergeCell ref="F6:R6"/>
    <mergeCell ref="D22:D24"/>
    <mergeCell ref="E22:F23"/>
    <mergeCell ref="G22:L23"/>
    <mergeCell ref="A47:A50"/>
    <mergeCell ref="B47:E47"/>
    <mergeCell ref="B48:E48"/>
    <mergeCell ref="B49:E49"/>
    <mergeCell ref="B50:E50"/>
    <mergeCell ref="A42:E42"/>
    <mergeCell ref="A43:E43"/>
    <mergeCell ref="A44:E44"/>
    <mergeCell ref="A45:E45"/>
    <mergeCell ref="A46:E46"/>
    <mergeCell ref="B26:L26"/>
    <mergeCell ref="B28:L28"/>
    <mergeCell ref="B30:L30"/>
    <mergeCell ref="B32:L32"/>
    <mergeCell ref="A33:L33"/>
    <mergeCell ref="F34:L34"/>
    <mergeCell ref="A83:E83"/>
    <mergeCell ref="A92:B92"/>
    <mergeCell ref="A93:B93"/>
    <mergeCell ref="A94:B94"/>
    <mergeCell ref="A21:L21"/>
    <mergeCell ref="I18:J18"/>
    <mergeCell ref="K18:L18"/>
    <mergeCell ref="B19:R19"/>
    <mergeCell ref="I20:J20"/>
    <mergeCell ref="A63:E63"/>
    <mergeCell ref="A64:E64"/>
    <mergeCell ref="A34:E35"/>
    <mergeCell ref="A36:E36"/>
    <mergeCell ref="A37:E37"/>
    <mergeCell ref="A38:A41"/>
    <mergeCell ref="B38:E38"/>
    <mergeCell ref="B39:E39"/>
    <mergeCell ref="B66:E66"/>
    <mergeCell ref="B67:E67"/>
    <mergeCell ref="A53:E53"/>
    <mergeCell ref="A54:E54"/>
    <mergeCell ref="A55:E55"/>
    <mergeCell ref="A56:A59"/>
    <mergeCell ref="C22:C24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00FF"/>
  </sheetPr>
  <dimension ref="A1:U113"/>
  <sheetViews>
    <sheetView view="pageBreakPreview" topLeftCell="A64" zoomScale="80" zoomScaleNormal="80" zoomScaleSheetLayoutView="80" workbookViewId="0">
      <selection activeCell="G86" sqref="G86"/>
    </sheetView>
  </sheetViews>
  <sheetFormatPr defaultColWidth="9.140625" defaultRowHeight="15.75"/>
  <cols>
    <col min="1" max="1" width="8.7109375" style="1" customWidth="1"/>
    <col min="2" max="2" width="39.7109375" style="1" customWidth="1"/>
    <col min="3" max="4" width="23" style="1" customWidth="1"/>
    <col min="5" max="5" width="18.5703125" style="1" customWidth="1"/>
    <col min="6" max="6" width="16.85546875" style="1" customWidth="1"/>
    <col min="7" max="7" width="17" style="1" customWidth="1"/>
    <col min="8" max="8" width="18.28515625" style="1" customWidth="1"/>
    <col min="9" max="9" width="13.7109375" style="1" customWidth="1"/>
    <col min="10" max="11" width="13.28515625" style="1" customWidth="1"/>
    <col min="12" max="12" width="14.85546875" style="1" customWidth="1"/>
    <col min="13" max="13" width="13.28515625" style="1" customWidth="1"/>
    <col min="14" max="15" width="11" style="1" customWidth="1"/>
    <col min="16" max="16" width="15.42578125" style="1" customWidth="1"/>
    <col min="17" max="17" width="15.7109375" style="1" customWidth="1"/>
    <col min="18" max="18" width="14.28515625" style="1" customWidth="1"/>
    <col min="19" max="19" width="8.42578125" style="1" customWidth="1"/>
    <col min="20" max="20" width="18.5703125" style="1" customWidth="1"/>
    <col min="21" max="21" width="18.140625" style="1" customWidth="1"/>
    <col min="22" max="16384" width="9.140625" style="1"/>
  </cols>
  <sheetData>
    <row r="1" spans="1:20" ht="15.75" customHeight="1">
      <c r="A1" s="943" t="s">
        <v>104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</row>
    <row r="2" spans="1:20" ht="27.75" customHeight="1">
      <c r="A2" s="844" t="s">
        <v>192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218" t="s">
        <v>665</v>
      </c>
    </row>
    <row r="3" spans="1:20">
      <c r="R3" s="1">
        <v>7</v>
      </c>
    </row>
    <row r="4" spans="1:20">
      <c r="A4" s="736" t="s">
        <v>105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</row>
    <row r="5" spans="1:20" ht="90.75" customHeight="1">
      <c r="A5" s="801" t="s">
        <v>835</v>
      </c>
      <c r="B5" s="801"/>
      <c r="C5" s="801"/>
      <c r="D5" s="801"/>
      <c r="E5" s="801"/>
      <c r="F5" s="833" t="s">
        <v>205</v>
      </c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130" t="s">
        <v>400</v>
      </c>
    </row>
    <row r="6" spans="1:20" ht="27.75" customHeight="1">
      <c r="A6" s="845" t="s">
        <v>203</v>
      </c>
      <c r="B6" s="846"/>
      <c r="C6" s="846"/>
      <c r="D6" s="846"/>
      <c r="E6" s="847"/>
      <c r="F6" s="833" t="s">
        <v>321</v>
      </c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3"/>
    </row>
    <row r="7" spans="1:20" ht="45.75" customHeight="1">
      <c r="A7" s="801" t="s">
        <v>106</v>
      </c>
      <c r="B7" s="801"/>
      <c r="C7" s="801"/>
      <c r="D7" s="801"/>
      <c r="E7" s="801"/>
      <c r="F7" s="833" t="s">
        <v>204</v>
      </c>
      <c r="G7" s="833"/>
      <c r="H7" s="833"/>
      <c r="I7" s="833"/>
      <c r="J7" s="833"/>
      <c r="K7" s="833"/>
      <c r="L7" s="833"/>
      <c r="M7" s="833"/>
      <c r="N7" s="833"/>
      <c r="O7" s="833"/>
      <c r="P7" s="833"/>
      <c r="Q7" s="833"/>
      <c r="R7" s="833"/>
    </row>
    <row r="9" spans="1:20">
      <c r="A9" s="942" t="s">
        <v>107</v>
      </c>
      <c r="B9" s="942"/>
      <c r="C9" s="942"/>
      <c r="D9" s="942"/>
      <c r="E9" s="942"/>
      <c r="F9" s="942"/>
      <c r="G9" s="942"/>
      <c r="H9" s="942"/>
      <c r="I9" s="942"/>
      <c r="J9" s="942"/>
      <c r="K9" s="942"/>
      <c r="L9" s="942"/>
      <c r="M9" s="942"/>
      <c r="N9" s="942"/>
      <c r="O9" s="942"/>
      <c r="P9" s="942"/>
    </row>
    <row r="10" spans="1:20" ht="74.25" customHeight="1">
      <c r="A10" s="801" t="s">
        <v>20</v>
      </c>
      <c r="B10" s="833" t="s">
        <v>108</v>
      </c>
      <c r="C10" s="801" t="s">
        <v>12</v>
      </c>
      <c r="D10" s="801" t="s">
        <v>11</v>
      </c>
      <c r="E10" s="801" t="s">
        <v>109</v>
      </c>
      <c r="F10" s="801" t="s">
        <v>14</v>
      </c>
      <c r="G10" s="801"/>
      <c r="H10" s="845" t="s">
        <v>110</v>
      </c>
      <c r="I10" s="846"/>
      <c r="J10" s="846"/>
      <c r="K10" s="846"/>
      <c r="L10" s="846"/>
      <c r="M10" s="847"/>
      <c r="N10" s="801" t="s">
        <v>17</v>
      </c>
      <c r="O10" s="801"/>
      <c r="P10" s="801"/>
      <c r="Q10" s="801" t="s">
        <v>111</v>
      </c>
      <c r="R10" s="801" t="s">
        <v>19</v>
      </c>
    </row>
    <row r="11" spans="1:20">
      <c r="A11" s="801"/>
      <c r="B11" s="833"/>
      <c r="C11" s="801"/>
      <c r="D11" s="801"/>
      <c r="E11" s="801"/>
      <c r="F11" s="311" t="s">
        <v>25</v>
      </c>
      <c r="G11" s="311" t="s">
        <v>26</v>
      </c>
      <c r="H11" s="311">
        <v>2025</v>
      </c>
      <c r="I11" s="311">
        <v>2026</v>
      </c>
      <c r="J11" s="311">
        <v>2027</v>
      </c>
      <c r="K11" s="311">
        <v>2028</v>
      </c>
      <c r="L11" s="311">
        <v>2029</v>
      </c>
      <c r="M11" s="311">
        <v>2030</v>
      </c>
      <c r="N11" s="801"/>
      <c r="O11" s="801"/>
      <c r="P11" s="801"/>
      <c r="Q11" s="801"/>
      <c r="R11" s="801"/>
    </row>
    <row r="12" spans="1:20">
      <c r="A12" s="314">
        <v>1</v>
      </c>
      <c r="B12" s="313">
        <v>2</v>
      </c>
      <c r="C12" s="311">
        <v>3</v>
      </c>
      <c r="D12" s="311">
        <v>4</v>
      </c>
      <c r="E12" s="311">
        <v>5</v>
      </c>
      <c r="F12" s="311">
        <v>6</v>
      </c>
      <c r="G12" s="311">
        <v>7</v>
      </c>
      <c r="H12" s="311">
        <v>8</v>
      </c>
      <c r="I12" s="311">
        <v>9</v>
      </c>
      <c r="J12" s="311">
        <v>10</v>
      </c>
      <c r="K12" s="311">
        <v>11</v>
      </c>
      <c r="L12" s="311">
        <v>12</v>
      </c>
      <c r="M12" s="311">
        <v>13</v>
      </c>
      <c r="N12" s="845">
        <v>14</v>
      </c>
      <c r="O12" s="846"/>
      <c r="P12" s="847"/>
      <c r="Q12" s="311">
        <v>15</v>
      </c>
      <c r="R12" s="311">
        <v>16</v>
      </c>
    </row>
    <row r="13" spans="1:20" ht="38.25" customHeight="1">
      <c r="A13" s="306" t="s">
        <v>41</v>
      </c>
      <c r="B13" s="944" t="s">
        <v>405</v>
      </c>
      <c r="C13" s="945"/>
      <c r="D13" s="945"/>
      <c r="E13" s="945"/>
      <c r="F13" s="945"/>
      <c r="G13" s="945"/>
      <c r="H13" s="945"/>
      <c r="I13" s="945"/>
      <c r="J13" s="945"/>
      <c r="K13" s="945"/>
      <c r="L13" s="945"/>
      <c r="M13" s="945"/>
      <c r="N13" s="945"/>
      <c r="O13" s="945"/>
      <c r="P13" s="945"/>
      <c r="Q13" s="945"/>
      <c r="R13" s="946"/>
    </row>
    <row r="14" spans="1:20" ht="76.5" customHeight="1">
      <c r="A14" s="313" t="s">
        <v>42</v>
      </c>
      <c r="B14" s="85" t="s">
        <v>402</v>
      </c>
      <c r="C14" s="88" t="s">
        <v>142</v>
      </c>
      <c r="D14" s="88" t="s">
        <v>190</v>
      </c>
      <c r="E14" s="313" t="s">
        <v>210</v>
      </c>
      <c r="F14" s="313">
        <v>266</v>
      </c>
      <c r="G14" s="313">
        <v>2023</v>
      </c>
      <c r="H14" s="313">
        <v>245</v>
      </c>
      <c r="I14" s="313">
        <v>246</v>
      </c>
      <c r="J14" s="313">
        <v>248</v>
      </c>
      <c r="K14" s="313">
        <v>249</v>
      </c>
      <c r="L14" s="313">
        <v>250</v>
      </c>
      <c r="M14" s="313">
        <v>251</v>
      </c>
      <c r="N14" s="763" t="s">
        <v>138</v>
      </c>
      <c r="O14" s="848"/>
      <c r="P14" s="764"/>
      <c r="Q14" s="313" t="s">
        <v>79</v>
      </c>
      <c r="R14" s="313" t="s">
        <v>79</v>
      </c>
      <c r="T14" s="69" t="s">
        <v>404</v>
      </c>
    </row>
    <row r="15" spans="1:20" ht="47.25" customHeight="1">
      <c r="A15" s="313" t="s">
        <v>46</v>
      </c>
      <c r="B15" s="85" t="s">
        <v>401</v>
      </c>
      <c r="C15" s="88" t="s">
        <v>142</v>
      </c>
      <c r="D15" s="88" t="s">
        <v>190</v>
      </c>
      <c r="E15" s="318" t="s">
        <v>256</v>
      </c>
      <c r="F15" s="313">
        <v>95.53</v>
      </c>
      <c r="G15" s="313">
        <v>2023</v>
      </c>
      <c r="H15" s="313">
        <v>95.55</v>
      </c>
      <c r="I15" s="313">
        <v>95.56</v>
      </c>
      <c r="J15" s="313">
        <v>95.57</v>
      </c>
      <c r="K15" s="313">
        <v>95.58</v>
      </c>
      <c r="L15" s="313">
        <v>95.59</v>
      </c>
      <c r="M15" s="102">
        <v>95.6</v>
      </c>
      <c r="N15" s="763" t="s">
        <v>138</v>
      </c>
      <c r="O15" s="848"/>
      <c r="P15" s="764"/>
      <c r="Q15" s="313" t="s">
        <v>79</v>
      </c>
      <c r="R15" s="313" t="s">
        <v>79</v>
      </c>
      <c r="S15" s="69">
        <v>34</v>
      </c>
      <c r="T15" s="69" t="s">
        <v>403</v>
      </c>
    </row>
    <row r="16" spans="1:20" ht="34.5" customHeight="1">
      <c r="A16" s="942" t="s">
        <v>269</v>
      </c>
      <c r="B16" s="942"/>
      <c r="C16" s="942"/>
      <c r="D16" s="942"/>
      <c r="E16" s="942"/>
      <c r="F16" s="942"/>
      <c r="G16" s="942"/>
      <c r="H16" s="942"/>
      <c r="I16" s="942"/>
      <c r="J16" s="942"/>
      <c r="K16" s="942"/>
      <c r="L16" s="942"/>
      <c r="M16" s="942"/>
      <c r="N16" s="942"/>
      <c r="O16" s="942"/>
      <c r="P16" s="942"/>
      <c r="Q16" s="942"/>
      <c r="R16" s="942"/>
    </row>
    <row r="17" spans="1:18" ht="27.75" customHeight="1">
      <c r="A17" s="801" t="s">
        <v>20</v>
      </c>
      <c r="B17" s="833" t="s">
        <v>77</v>
      </c>
      <c r="C17" s="801" t="s">
        <v>11</v>
      </c>
      <c r="D17" s="311" t="s">
        <v>114</v>
      </c>
      <c r="E17" s="801" t="s">
        <v>83</v>
      </c>
      <c r="F17" s="801"/>
      <c r="G17" s="801"/>
      <c r="H17" s="801"/>
      <c r="I17" s="801"/>
      <c r="J17" s="801"/>
      <c r="K17" s="801"/>
      <c r="L17" s="801"/>
      <c r="M17" s="801"/>
      <c r="N17" s="801"/>
      <c r="O17" s="801"/>
      <c r="P17" s="801"/>
      <c r="Q17" s="801"/>
      <c r="R17" s="795" t="s">
        <v>115</v>
      </c>
    </row>
    <row r="18" spans="1:18">
      <c r="A18" s="801"/>
      <c r="B18" s="833"/>
      <c r="C18" s="801"/>
      <c r="D18" s="311" t="s">
        <v>116</v>
      </c>
      <c r="E18" s="311" t="s">
        <v>29</v>
      </c>
      <c r="F18" s="311" t="s">
        <v>30</v>
      </c>
      <c r="G18" s="311" t="s">
        <v>31</v>
      </c>
      <c r="H18" s="311" t="s">
        <v>32</v>
      </c>
      <c r="I18" s="845" t="s">
        <v>33</v>
      </c>
      <c r="J18" s="847"/>
      <c r="K18" s="845" t="s">
        <v>34</v>
      </c>
      <c r="L18" s="847"/>
      <c r="M18" s="311" t="s">
        <v>35</v>
      </c>
      <c r="N18" s="311" t="s">
        <v>36</v>
      </c>
      <c r="O18" s="311" t="s">
        <v>37</v>
      </c>
      <c r="P18" s="311" t="s">
        <v>38</v>
      </c>
      <c r="Q18" s="311" t="s">
        <v>39</v>
      </c>
      <c r="R18" s="795"/>
    </row>
    <row r="19" spans="1:18">
      <c r="A19" s="311">
        <v>1</v>
      </c>
      <c r="B19" s="313">
        <v>2</v>
      </c>
      <c r="C19" s="311">
        <v>3</v>
      </c>
      <c r="D19" s="311">
        <v>4</v>
      </c>
      <c r="E19" s="311">
        <v>5</v>
      </c>
      <c r="F19" s="311">
        <v>6</v>
      </c>
      <c r="G19" s="311">
        <v>7</v>
      </c>
      <c r="H19" s="311">
        <v>8</v>
      </c>
      <c r="I19" s="845">
        <v>9</v>
      </c>
      <c r="J19" s="847"/>
      <c r="K19" s="845">
        <v>10</v>
      </c>
      <c r="L19" s="847"/>
      <c r="M19" s="311">
        <v>11</v>
      </c>
      <c r="N19" s="311">
        <v>12</v>
      </c>
      <c r="O19" s="311">
        <v>13</v>
      </c>
      <c r="P19" s="311">
        <v>14</v>
      </c>
      <c r="Q19" s="311">
        <v>15</v>
      </c>
      <c r="R19" s="311">
        <v>16</v>
      </c>
    </row>
    <row r="20" spans="1:18" ht="27.75" customHeight="1">
      <c r="A20" s="306" t="str">
        <f>A13</f>
        <v>1.</v>
      </c>
      <c r="B20" s="944" t="str">
        <f>B13</f>
        <v>Задача комплекса процессных мероприятий «Совершенствование системы оказания экстренной и скорой медицинской помощи, в том числе санитарно-авиационной»</v>
      </c>
      <c r="C20" s="945"/>
      <c r="D20" s="945"/>
      <c r="E20" s="945"/>
      <c r="F20" s="945"/>
      <c r="G20" s="945"/>
      <c r="H20" s="945"/>
      <c r="I20" s="945"/>
      <c r="J20" s="945"/>
      <c r="K20" s="945"/>
      <c r="L20" s="945"/>
      <c r="M20" s="945"/>
      <c r="N20" s="945"/>
      <c r="O20" s="945"/>
      <c r="P20" s="945"/>
      <c r="Q20" s="945"/>
      <c r="R20" s="946"/>
    </row>
    <row r="21" spans="1:18" ht="51" customHeight="1">
      <c r="A21" s="313" t="s">
        <v>42</v>
      </c>
      <c r="B21" s="319" t="str">
        <f>B14</f>
        <v>Число лиц, дополнительно эвакуированных с использованием санитарной авиации</v>
      </c>
      <c r="C21" s="313" t="str">
        <f t="shared" ref="C21:D22" si="0">D14</f>
        <v>КПМ</v>
      </c>
      <c r="D21" s="313" t="str">
        <f t="shared" si="0"/>
        <v>Человек</v>
      </c>
      <c r="E21" s="313" t="s">
        <v>44</v>
      </c>
      <c r="F21" s="313" t="s">
        <v>44</v>
      </c>
      <c r="G21" s="360" t="s">
        <v>79</v>
      </c>
      <c r="H21" s="313" t="s">
        <v>44</v>
      </c>
      <c r="I21" s="763" t="s">
        <v>44</v>
      </c>
      <c r="J21" s="991"/>
      <c r="K21" s="763" t="s">
        <v>79</v>
      </c>
      <c r="L21" s="764"/>
      <c r="M21" s="313" t="s">
        <v>44</v>
      </c>
      <c r="N21" s="313" t="s">
        <v>44</v>
      </c>
      <c r="O21" s="374" t="s">
        <v>44</v>
      </c>
      <c r="P21" s="313" t="s">
        <v>44</v>
      </c>
      <c r="Q21" s="313" t="s">
        <v>44</v>
      </c>
      <c r="R21" s="313">
        <f>H14</f>
        <v>245</v>
      </c>
    </row>
    <row r="22" spans="1:18" ht="60.75" customHeight="1">
      <c r="A22" s="313" t="s">
        <v>46</v>
      </c>
      <c r="B22" s="319" t="str">
        <f>B15</f>
        <v xml:space="preserve">Доля выездов бригад скорой медицинской помощи со временем доезда до больного менее 20 минут   </v>
      </c>
      <c r="C22" s="313" t="str">
        <f t="shared" si="0"/>
        <v>КПМ</v>
      </c>
      <c r="D22" s="313" t="str">
        <f t="shared" si="0"/>
        <v>Процент</v>
      </c>
      <c r="E22" s="313" t="s">
        <v>44</v>
      </c>
      <c r="F22" s="313" t="s">
        <v>44</v>
      </c>
      <c r="G22" s="360" t="s">
        <v>79</v>
      </c>
      <c r="H22" s="313" t="s">
        <v>44</v>
      </c>
      <c r="I22" s="763" t="s">
        <v>44</v>
      </c>
      <c r="J22" s="991"/>
      <c r="K22" s="763" t="s">
        <v>79</v>
      </c>
      <c r="L22" s="764"/>
      <c r="M22" s="313" t="s">
        <v>44</v>
      </c>
      <c r="N22" s="313" t="s">
        <v>44</v>
      </c>
      <c r="O22" s="374" t="s">
        <v>44</v>
      </c>
      <c r="P22" s="313" t="s">
        <v>44</v>
      </c>
      <c r="Q22" s="313" t="s">
        <v>44</v>
      </c>
      <c r="R22" s="313">
        <f>H15</f>
        <v>95.55</v>
      </c>
    </row>
    <row r="23" spans="1:18" ht="46.5" customHeight="1">
      <c r="A23" s="957" t="s">
        <v>270</v>
      </c>
      <c r="B23" s="957"/>
      <c r="C23" s="957"/>
      <c r="D23" s="957"/>
      <c r="E23" s="957"/>
      <c r="F23" s="957"/>
      <c r="G23" s="957"/>
      <c r="H23" s="957"/>
      <c r="I23" s="957"/>
      <c r="J23" s="957"/>
      <c r="K23" s="957"/>
      <c r="L23" s="957"/>
    </row>
    <row r="24" spans="1:18" ht="46.5" customHeight="1">
      <c r="A24" s="801" t="s">
        <v>20</v>
      </c>
      <c r="B24" s="801" t="s">
        <v>117</v>
      </c>
      <c r="C24" s="840" t="s">
        <v>118</v>
      </c>
      <c r="D24" s="840" t="s">
        <v>119</v>
      </c>
      <c r="E24" s="801" t="s">
        <v>14</v>
      </c>
      <c r="F24" s="801"/>
      <c r="G24" s="801" t="s">
        <v>120</v>
      </c>
      <c r="H24" s="801"/>
      <c r="I24" s="801"/>
      <c r="J24" s="801"/>
      <c r="K24" s="801"/>
      <c r="L24" s="801"/>
    </row>
    <row r="25" spans="1:18" ht="46.5" customHeight="1">
      <c r="A25" s="801"/>
      <c r="B25" s="801"/>
      <c r="C25" s="841"/>
      <c r="D25" s="841"/>
      <c r="E25" s="801"/>
      <c r="F25" s="801"/>
      <c r="G25" s="801"/>
      <c r="H25" s="801"/>
      <c r="I25" s="801"/>
      <c r="J25" s="801"/>
      <c r="K25" s="801"/>
      <c r="L25" s="801"/>
    </row>
    <row r="26" spans="1:18" ht="46.5" customHeight="1">
      <c r="A26" s="801"/>
      <c r="B26" s="801"/>
      <c r="C26" s="842"/>
      <c r="D26" s="842"/>
      <c r="E26" s="313" t="s">
        <v>25</v>
      </c>
      <c r="F26" s="313" t="s">
        <v>26</v>
      </c>
      <c r="G26" s="311">
        <v>2025</v>
      </c>
      <c r="H26" s="311">
        <v>2026</v>
      </c>
      <c r="I26" s="311">
        <v>2027</v>
      </c>
      <c r="J26" s="311">
        <v>2028</v>
      </c>
      <c r="K26" s="311">
        <v>2029</v>
      </c>
      <c r="L26" s="311">
        <v>2030</v>
      </c>
    </row>
    <row r="27" spans="1:18" ht="16.5" customHeight="1">
      <c r="A27" s="311">
        <v>1</v>
      </c>
      <c r="B27" s="311">
        <v>2</v>
      </c>
      <c r="C27" s="311">
        <v>3</v>
      </c>
      <c r="D27" s="311">
        <v>4</v>
      </c>
      <c r="E27" s="313">
        <v>5</v>
      </c>
      <c r="F27" s="313">
        <v>6</v>
      </c>
      <c r="G27" s="311">
        <v>7</v>
      </c>
      <c r="H27" s="311">
        <v>8</v>
      </c>
      <c r="I27" s="311">
        <v>9</v>
      </c>
      <c r="J27" s="311">
        <v>10</v>
      </c>
      <c r="K27" s="311">
        <v>11</v>
      </c>
      <c r="L27" s="311">
        <v>12</v>
      </c>
    </row>
    <row r="28" spans="1:18" ht="19.5" customHeight="1">
      <c r="A28" s="306" t="str">
        <f>A20</f>
        <v>1.</v>
      </c>
      <c r="B28" s="944" t="str">
        <f>B20</f>
        <v>Задача комплекса процессных мероприятий «Совершенствование системы оказания экстренной и скорой медицинской помощи, в том числе санитарно-авиационной»</v>
      </c>
      <c r="C28" s="945"/>
      <c r="D28" s="945"/>
      <c r="E28" s="945"/>
      <c r="F28" s="945"/>
      <c r="G28" s="945"/>
      <c r="H28" s="945"/>
      <c r="I28" s="945"/>
      <c r="J28" s="945"/>
      <c r="K28" s="945"/>
      <c r="L28" s="946"/>
    </row>
    <row r="29" spans="1:18" ht="105" customHeight="1">
      <c r="A29" s="104" t="s">
        <v>41</v>
      </c>
      <c r="B29" s="105" t="s">
        <v>411</v>
      </c>
      <c r="C29" s="106" t="s">
        <v>207</v>
      </c>
      <c r="D29" s="106" t="s">
        <v>210</v>
      </c>
      <c r="E29" s="106">
        <v>184</v>
      </c>
      <c r="F29" s="106">
        <v>2023</v>
      </c>
      <c r="G29" s="106">
        <v>179</v>
      </c>
      <c r="H29" s="106">
        <v>179</v>
      </c>
      <c r="I29" s="106">
        <v>179</v>
      </c>
      <c r="J29" s="106">
        <v>179</v>
      </c>
      <c r="K29" s="106">
        <v>179</v>
      </c>
      <c r="L29" s="106">
        <v>179</v>
      </c>
      <c r="M29" s="130" t="s">
        <v>406</v>
      </c>
      <c r="N29" s="130" t="s">
        <v>361</v>
      </c>
    </row>
    <row r="30" spans="1:18" ht="24.75" customHeight="1">
      <c r="A30" s="313" t="s">
        <v>42</v>
      </c>
      <c r="B30" s="813" t="s">
        <v>412</v>
      </c>
      <c r="C30" s="814"/>
      <c r="D30" s="814"/>
      <c r="E30" s="814"/>
      <c r="F30" s="814"/>
      <c r="G30" s="814"/>
      <c r="H30" s="814"/>
      <c r="I30" s="814"/>
      <c r="J30" s="814"/>
      <c r="K30" s="814"/>
      <c r="L30" s="815"/>
    </row>
    <row r="31" spans="1:18" ht="120" customHeight="1">
      <c r="A31" s="104" t="s">
        <v>63</v>
      </c>
      <c r="B31" s="105" t="s">
        <v>1040</v>
      </c>
      <c r="C31" s="106" t="s">
        <v>50</v>
      </c>
      <c r="D31" s="106" t="s">
        <v>256</v>
      </c>
      <c r="E31" s="106">
        <v>100</v>
      </c>
      <c r="F31" s="106">
        <v>2023</v>
      </c>
      <c r="G31" s="106">
        <v>100</v>
      </c>
      <c r="H31" s="106">
        <v>100</v>
      </c>
      <c r="I31" s="106">
        <v>100</v>
      </c>
      <c r="J31" s="106">
        <v>100</v>
      </c>
      <c r="K31" s="106">
        <v>100</v>
      </c>
      <c r="L31" s="106">
        <v>100</v>
      </c>
      <c r="M31" s="130" t="s">
        <v>409</v>
      </c>
      <c r="N31" s="214"/>
    </row>
    <row r="32" spans="1:18" ht="23.25" customHeight="1">
      <c r="A32" s="313" t="s">
        <v>64</v>
      </c>
      <c r="B32" s="813" t="s">
        <v>259</v>
      </c>
      <c r="C32" s="814"/>
      <c r="D32" s="814"/>
      <c r="E32" s="814"/>
      <c r="F32" s="814"/>
      <c r="G32" s="814"/>
      <c r="H32" s="814"/>
      <c r="I32" s="814"/>
      <c r="J32" s="814"/>
      <c r="K32" s="814"/>
      <c r="L32" s="815"/>
    </row>
    <row r="33" spans="1:20" ht="111.75" customHeight="1">
      <c r="A33" s="104" t="s">
        <v>69</v>
      </c>
      <c r="B33" s="105" t="s">
        <v>407</v>
      </c>
      <c r="C33" s="106" t="s">
        <v>207</v>
      </c>
      <c r="D33" s="106" t="s">
        <v>359</v>
      </c>
      <c r="E33" s="106">
        <v>1</v>
      </c>
      <c r="F33" s="106">
        <v>2023</v>
      </c>
      <c r="G33" s="106">
        <v>1</v>
      </c>
      <c r="H33" s="106">
        <v>1</v>
      </c>
      <c r="I33" s="106">
        <v>1</v>
      </c>
      <c r="J33" s="106">
        <v>1</v>
      </c>
      <c r="K33" s="106">
        <v>1</v>
      </c>
      <c r="L33" s="106">
        <v>1</v>
      </c>
      <c r="M33" s="130" t="s">
        <v>410</v>
      </c>
    </row>
    <row r="34" spans="1:20" ht="51" customHeight="1">
      <c r="A34" s="313" t="s">
        <v>70</v>
      </c>
      <c r="B34" s="813" t="s">
        <v>408</v>
      </c>
      <c r="C34" s="814"/>
      <c r="D34" s="814"/>
      <c r="E34" s="814"/>
      <c r="F34" s="814"/>
      <c r="G34" s="814"/>
      <c r="H34" s="814"/>
      <c r="I34" s="814"/>
      <c r="J34" s="814"/>
      <c r="K34" s="814"/>
      <c r="L34" s="815"/>
    </row>
    <row r="35" spans="1:20" ht="46.5" customHeight="1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</row>
    <row r="36" spans="1:20">
      <c r="A36" s="942" t="s">
        <v>271</v>
      </c>
      <c r="B36" s="942"/>
      <c r="C36" s="942"/>
      <c r="D36" s="942"/>
      <c r="E36" s="942"/>
      <c r="F36" s="942"/>
      <c r="G36" s="942"/>
      <c r="H36" s="942"/>
      <c r="I36" s="942"/>
      <c r="J36" s="942"/>
      <c r="K36" s="942"/>
      <c r="L36" s="942"/>
    </row>
    <row r="37" spans="1:20" ht="53.25" customHeight="1">
      <c r="A37" s="821" t="s">
        <v>121</v>
      </c>
      <c r="B37" s="821"/>
      <c r="C37" s="821"/>
      <c r="D37" s="821"/>
      <c r="E37" s="821"/>
      <c r="F37" s="795" t="s">
        <v>87</v>
      </c>
      <c r="G37" s="795"/>
      <c r="H37" s="795"/>
      <c r="I37" s="795"/>
      <c r="J37" s="795"/>
      <c r="K37" s="795"/>
      <c r="L37" s="795"/>
    </row>
    <row r="38" spans="1:20" ht="26.25" customHeight="1">
      <c r="A38" s="821"/>
      <c r="B38" s="821"/>
      <c r="C38" s="821"/>
      <c r="D38" s="821"/>
      <c r="E38" s="821"/>
      <c r="F38" s="84">
        <v>2025</v>
      </c>
      <c r="G38" s="84">
        <v>2026</v>
      </c>
      <c r="H38" s="84">
        <v>2027</v>
      </c>
      <c r="I38" s="84">
        <v>2028</v>
      </c>
      <c r="J38" s="84">
        <v>2029</v>
      </c>
      <c r="K38" s="84">
        <v>2030</v>
      </c>
      <c r="L38" s="84" t="s">
        <v>24</v>
      </c>
    </row>
    <row r="39" spans="1:20" ht="15.75" customHeight="1">
      <c r="A39" s="822" t="s">
        <v>122</v>
      </c>
      <c r="B39" s="822"/>
      <c r="C39" s="822"/>
      <c r="D39" s="822"/>
      <c r="E39" s="822"/>
      <c r="F39" s="385">
        <f t="shared" ref="F39:K41" si="1">F57+F67+F77</f>
        <v>1996557.889</v>
      </c>
      <c r="G39" s="385">
        <f t="shared" si="1"/>
        <v>2086065.9889999998</v>
      </c>
      <c r="H39" s="385">
        <f t="shared" si="1"/>
        <v>2216645.389</v>
      </c>
      <c r="I39" s="385">
        <f t="shared" si="1"/>
        <v>2216645.389</v>
      </c>
      <c r="J39" s="385">
        <f t="shared" si="1"/>
        <v>2216645.389</v>
      </c>
      <c r="K39" s="385">
        <f t="shared" si="1"/>
        <v>2216645.389</v>
      </c>
      <c r="L39" s="385">
        <f>F39+G39+H39+I39+J39+K39</f>
        <v>12949205.434</v>
      </c>
      <c r="N39" s="58"/>
      <c r="O39" s="58"/>
      <c r="P39" s="58"/>
      <c r="Q39" s="58"/>
      <c r="R39" s="58"/>
      <c r="S39" s="58"/>
      <c r="T39" s="58"/>
    </row>
    <row r="40" spans="1:20" ht="15.75" customHeight="1">
      <c r="A40" s="804" t="s">
        <v>89</v>
      </c>
      <c r="B40" s="804"/>
      <c r="C40" s="804"/>
      <c r="D40" s="804"/>
      <c r="E40" s="804"/>
      <c r="F40" s="230">
        <f t="shared" si="1"/>
        <v>337333.08899999998</v>
      </c>
      <c r="G40" s="230">
        <f t="shared" si="1"/>
        <v>337333.08899999998</v>
      </c>
      <c r="H40" s="230">
        <f t="shared" si="1"/>
        <v>337333.08899999998</v>
      </c>
      <c r="I40" s="230">
        <f t="shared" si="1"/>
        <v>337333.08899999998</v>
      </c>
      <c r="J40" s="230">
        <f t="shared" si="1"/>
        <v>337333.08899999998</v>
      </c>
      <c r="K40" s="230">
        <f t="shared" si="1"/>
        <v>337333.08899999998</v>
      </c>
      <c r="L40" s="230">
        <f>F40+G40+H40+I40+J40+K40</f>
        <v>2023998.5339999998</v>
      </c>
      <c r="N40" s="223">
        <v>337333.08899999998</v>
      </c>
      <c r="O40" s="223">
        <v>337333.08899999998</v>
      </c>
      <c r="P40" s="223">
        <v>337333.08899999998</v>
      </c>
      <c r="Q40" s="58"/>
      <c r="R40" s="58"/>
      <c r="S40" s="58"/>
      <c r="T40" s="58"/>
    </row>
    <row r="41" spans="1:20" ht="15.75" customHeight="1">
      <c r="A41" s="810"/>
      <c r="B41" s="811" t="s">
        <v>90</v>
      </c>
      <c r="C41" s="811"/>
      <c r="D41" s="811"/>
      <c r="E41" s="811"/>
      <c r="F41" s="230">
        <f t="shared" si="1"/>
        <v>0</v>
      </c>
      <c r="G41" s="230">
        <f t="shared" si="1"/>
        <v>0</v>
      </c>
      <c r="H41" s="230">
        <f t="shared" si="1"/>
        <v>0</v>
      </c>
      <c r="I41" s="230">
        <f t="shared" si="1"/>
        <v>0</v>
      </c>
      <c r="J41" s="230">
        <f t="shared" si="1"/>
        <v>0</v>
      </c>
      <c r="K41" s="230">
        <f t="shared" si="1"/>
        <v>0</v>
      </c>
      <c r="L41" s="230">
        <f>F41+G41+H41+I41+J41+K41</f>
        <v>0</v>
      </c>
      <c r="N41" s="224">
        <f>N40-F40</f>
        <v>0</v>
      </c>
      <c r="O41" s="224">
        <f t="shared" ref="O41:P41" si="2">O40-G40</f>
        <v>0</v>
      </c>
      <c r="P41" s="224">
        <f t="shared" si="2"/>
        <v>0</v>
      </c>
    </row>
    <row r="42" spans="1:20" ht="33" customHeight="1">
      <c r="A42" s="810"/>
      <c r="B42" s="806" t="s">
        <v>91</v>
      </c>
      <c r="C42" s="806"/>
      <c r="D42" s="806"/>
      <c r="E42" s="806"/>
      <c r="F42" s="386">
        <v>0</v>
      </c>
      <c r="G42" s="386">
        <v>0</v>
      </c>
      <c r="H42" s="386">
        <v>0</v>
      </c>
      <c r="I42" s="386">
        <v>0</v>
      </c>
      <c r="J42" s="386">
        <v>0</v>
      </c>
      <c r="K42" s="386">
        <v>0</v>
      </c>
      <c r="L42" s="386">
        <v>0</v>
      </c>
    </row>
    <row r="43" spans="1:20" ht="15.75" customHeight="1">
      <c r="A43" s="810"/>
      <c r="B43" s="804" t="s">
        <v>40</v>
      </c>
      <c r="C43" s="804"/>
      <c r="D43" s="804"/>
      <c r="E43" s="804"/>
      <c r="F43" s="388">
        <v>0</v>
      </c>
      <c r="G43" s="388">
        <v>0</v>
      </c>
      <c r="H43" s="388">
        <v>0</v>
      </c>
      <c r="I43" s="388">
        <v>0</v>
      </c>
      <c r="J43" s="388">
        <v>0</v>
      </c>
      <c r="K43" s="388">
        <v>0</v>
      </c>
      <c r="L43" s="388">
        <v>0</v>
      </c>
    </row>
    <row r="44" spans="1:20" ht="57.75" customHeight="1">
      <c r="A44" s="810"/>
      <c r="B44" s="804" t="s">
        <v>123</v>
      </c>
      <c r="C44" s="804"/>
      <c r="D44" s="804"/>
      <c r="E44" s="804"/>
      <c r="F44" s="386">
        <v>0</v>
      </c>
      <c r="G44" s="386">
        <v>0</v>
      </c>
      <c r="H44" s="386">
        <v>0</v>
      </c>
      <c r="I44" s="386">
        <v>0</v>
      </c>
      <c r="J44" s="386">
        <v>0</v>
      </c>
      <c r="K44" s="386">
        <v>0</v>
      </c>
      <c r="L44" s="386">
        <v>0</v>
      </c>
      <c r="P44" s="58"/>
    </row>
    <row r="45" spans="1:20" ht="36" customHeight="1">
      <c r="A45" s="804" t="s">
        <v>93</v>
      </c>
      <c r="B45" s="804"/>
      <c r="C45" s="804"/>
      <c r="D45" s="804"/>
      <c r="E45" s="804"/>
      <c r="F45" s="397">
        <f t="shared" ref="F45:K45" si="3">F63+F73+F83</f>
        <v>1659224.8</v>
      </c>
      <c r="G45" s="397">
        <f t="shared" si="3"/>
        <v>1748732.9</v>
      </c>
      <c r="H45" s="397">
        <f t="shared" si="3"/>
        <v>1879312.3</v>
      </c>
      <c r="I45" s="397">
        <f t="shared" si="3"/>
        <v>1879312.3</v>
      </c>
      <c r="J45" s="397">
        <f t="shared" si="3"/>
        <v>1879312.3</v>
      </c>
      <c r="K45" s="397">
        <f t="shared" si="3"/>
        <v>1879312.3</v>
      </c>
      <c r="L45" s="397">
        <f>F45+G45+H45+I45+J45+K45</f>
        <v>10925206.9</v>
      </c>
    </row>
    <row r="46" spans="1:20" ht="15.75" customHeight="1">
      <c r="A46" s="804" t="s">
        <v>94</v>
      </c>
      <c r="B46" s="804"/>
      <c r="C46" s="804"/>
      <c r="D46" s="804"/>
      <c r="E46" s="804"/>
      <c r="F46" s="388">
        <v>0</v>
      </c>
      <c r="G46" s="388">
        <v>0</v>
      </c>
      <c r="H46" s="388">
        <v>0</v>
      </c>
      <c r="I46" s="388">
        <v>0</v>
      </c>
      <c r="J46" s="388">
        <v>0</v>
      </c>
      <c r="K46" s="388">
        <v>0</v>
      </c>
      <c r="L46" s="388">
        <v>0</v>
      </c>
      <c r="S46" s="58"/>
    </row>
    <row r="47" spans="1:20" ht="22.5" customHeight="1">
      <c r="A47" s="804" t="s">
        <v>95</v>
      </c>
      <c r="B47" s="804"/>
      <c r="C47" s="804"/>
      <c r="D47" s="804"/>
      <c r="E47" s="804"/>
      <c r="F47" s="388">
        <v>0</v>
      </c>
      <c r="G47" s="388">
        <v>0</v>
      </c>
      <c r="H47" s="388">
        <v>0</v>
      </c>
      <c r="I47" s="388">
        <v>0</v>
      </c>
      <c r="J47" s="388">
        <v>0</v>
      </c>
      <c r="K47" s="388">
        <v>0</v>
      </c>
      <c r="L47" s="388">
        <v>0</v>
      </c>
    </row>
    <row r="48" spans="1:20" ht="54" customHeight="1">
      <c r="A48" s="807" t="s">
        <v>836</v>
      </c>
      <c r="B48" s="808"/>
      <c r="C48" s="808"/>
      <c r="D48" s="808"/>
      <c r="E48" s="809"/>
      <c r="F48" s="412">
        <f>F39</f>
        <v>1996557.889</v>
      </c>
      <c r="G48" s="412">
        <f t="shared" ref="G48:L49" si="4">G39</f>
        <v>2086065.9889999998</v>
      </c>
      <c r="H48" s="412">
        <f t="shared" si="4"/>
        <v>2216645.389</v>
      </c>
      <c r="I48" s="412">
        <f t="shared" si="4"/>
        <v>2216645.389</v>
      </c>
      <c r="J48" s="412">
        <f t="shared" si="4"/>
        <v>2216645.389</v>
      </c>
      <c r="K48" s="412">
        <f t="shared" si="4"/>
        <v>2216645.389</v>
      </c>
      <c r="L48" s="413">
        <f>L39</f>
        <v>12949205.434</v>
      </c>
      <c r="S48" s="58"/>
      <c r="T48" s="58"/>
    </row>
    <row r="49" spans="1:21" ht="21" customHeight="1">
      <c r="A49" s="804" t="s">
        <v>89</v>
      </c>
      <c r="B49" s="804"/>
      <c r="C49" s="804"/>
      <c r="D49" s="804"/>
      <c r="E49" s="804"/>
      <c r="F49" s="388">
        <f>F40</f>
        <v>337333.08899999998</v>
      </c>
      <c r="G49" s="388">
        <f t="shared" si="4"/>
        <v>337333.08899999998</v>
      </c>
      <c r="H49" s="388">
        <f t="shared" si="4"/>
        <v>337333.08899999998</v>
      </c>
      <c r="I49" s="388">
        <f t="shared" si="4"/>
        <v>337333.08899999998</v>
      </c>
      <c r="J49" s="388">
        <f t="shared" si="4"/>
        <v>337333.08899999998</v>
      </c>
      <c r="K49" s="388">
        <f t="shared" si="4"/>
        <v>337333.08899999998</v>
      </c>
      <c r="L49" s="388">
        <f t="shared" si="4"/>
        <v>2023998.5339999998</v>
      </c>
      <c r="S49" s="6"/>
      <c r="T49" s="6"/>
      <c r="U49" s="6"/>
    </row>
    <row r="50" spans="1:21" ht="15.75" customHeight="1">
      <c r="A50" s="810"/>
      <c r="B50" s="811" t="s">
        <v>90</v>
      </c>
      <c r="C50" s="811"/>
      <c r="D50" s="811"/>
      <c r="E50" s="811"/>
      <c r="F50" s="388">
        <v>0</v>
      </c>
      <c r="G50" s="388">
        <v>0</v>
      </c>
      <c r="H50" s="388">
        <v>0</v>
      </c>
      <c r="I50" s="388">
        <v>0</v>
      </c>
      <c r="J50" s="388">
        <v>0</v>
      </c>
      <c r="K50" s="388">
        <v>0</v>
      </c>
      <c r="L50" s="388">
        <v>0</v>
      </c>
      <c r="S50" s="6"/>
      <c r="T50" s="6"/>
      <c r="U50" s="6"/>
    </row>
    <row r="51" spans="1:21" ht="35.25" customHeight="1">
      <c r="A51" s="810"/>
      <c r="B51" s="806" t="s">
        <v>91</v>
      </c>
      <c r="C51" s="806"/>
      <c r="D51" s="806"/>
      <c r="E51" s="806"/>
      <c r="F51" s="388">
        <v>0</v>
      </c>
      <c r="G51" s="388">
        <v>0</v>
      </c>
      <c r="H51" s="388">
        <v>0</v>
      </c>
      <c r="I51" s="388">
        <v>0</v>
      </c>
      <c r="J51" s="388">
        <v>0</v>
      </c>
      <c r="K51" s="388">
        <v>0</v>
      </c>
      <c r="L51" s="388">
        <v>0</v>
      </c>
    </row>
    <row r="52" spans="1:21" ht="15.75" customHeight="1">
      <c r="A52" s="810"/>
      <c r="B52" s="804" t="s">
        <v>40</v>
      </c>
      <c r="C52" s="804"/>
      <c r="D52" s="804"/>
      <c r="E52" s="804"/>
      <c r="F52" s="388">
        <v>0</v>
      </c>
      <c r="G52" s="388">
        <v>0</v>
      </c>
      <c r="H52" s="388">
        <v>0</v>
      </c>
      <c r="I52" s="388">
        <v>0</v>
      </c>
      <c r="J52" s="388">
        <v>0</v>
      </c>
      <c r="K52" s="388">
        <v>0</v>
      </c>
      <c r="L52" s="388">
        <v>0</v>
      </c>
    </row>
    <row r="53" spans="1:21" ht="54.75" customHeight="1">
      <c r="A53" s="810"/>
      <c r="B53" s="804" t="s">
        <v>123</v>
      </c>
      <c r="C53" s="804"/>
      <c r="D53" s="804"/>
      <c r="E53" s="804"/>
      <c r="F53" s="388">
        <v>0</v>
      </c>
      <c r="G53" s="388">
        <v>0</v>
      </c>
      <c r="H53" s="388">
        <v>0</v>
      </c>
      <c r="I53" s="388">
        <v>0</v>
      </c>
      <c r="J53" s="388">
        <v>0</v>
      </c>
      <c r="K53" s="388">
        <v>0</v>
      </c>
      <c r="L53" s="388">
        <v>0</v>
      </c>
    </row>
    <row r="54" spans="1:21" ht="32.25" customHeight="1">
      <c r="A54" s="804" t="s">
        <v>93</v>
      </c>
      <c r="B54" s="804"/>
      <c r="C54" s="804"/>
      <c r="D54" s="804"/>
      <c r="E54" s="804"/>
      <c r="F54" s="388">
        <f>F45</f>
        <v>1659224.8</v>
      </c>
      <c r="G54" s="388">
        <f t="shared" ref="G54:K54" si="5">G45</f>
        <v>1748732.9</v>
      </c>
      <c r="H54" s="388">
        <f t="shared" si="5"/>
        <v>1879312.3</v>
      </c>
      <c r="I54" s="388">
        <f t="shared" si="5"/>
        <v>1879312.3</v>
      </c>
      <c r="J54" s="388">
        <f t="shared" si="5"/>
        <v>1879312.3</v>
      </c>
      <c r="K54" s="388">
        <f t="shared" si="5"/>
        <v>1879312.3</v>
      </c>
      <c r="L54" s="395">
        <f>L45</f>
        <v>10925206.9</v>
      </c>
    </row>
    <row r="55" spans="1:21" ht="18" customHeight="1">
      <c r="A55" s="804" t="s">
        <v>94</v>
      </c>
      <c r="B55" s="804"/>
      <c r="C55" s="804"/>
      <c r="D55" s="804"/>
      <c r="E55" s="804"/>
      <c r="F55" s="388">
        <v>0</v>
      </c>
      <c r="G55" s="388">
        <v>0</v>
      </c>
      <c r="H55" s="388">
        <v>0</v>
      </c>
      <c r="I55" s="388">
        <v>0</v>
      </c>
      <c r="J55" s="388">
        <v>0</v>
      </c>
      <c r="K55" s="388">
        <v>0</v>
      </c>
      <c r="L55" s="388">
        <v>0</v>
      </c>
    </row>
    <row r="56" spans="1:21" ht="15.75" customHeight="1">
      <c r="A56" s="804" t="s">
        <v>95</v>
      </c>
      <c r="B56" s="804"/>
      <c r="C56" s="804"/>
      <c r="D56" s="804"/>
      <c r="E56" s="804"/>
      <c r="F56" s="388">
        <v>0</v>
      </c>
      <c r="G56" s="388">
        <v>0</v>
      </c>
      <c r="H56" s="388">
        <v>0</v>
      </c>
      <c r="I56" s="388">
        <v>0</v>
      </c>
      <c r="J56" s="388">
        <v>0</v>
      </c>
      <c r="K56" s="388">
        <v>0</v>
      </c>
      <c r="L56" s="388">
        <v>0</v>
      </c>
    </row>
    <row r="57" spans="1:21" ht="48.75" customHeight="1">
      <c r="A57" s="812" t="s">
        <v>1041</v>
      </c>
      <c r="B57" s="812"/>
      <c r="C57" s="812"/>
      <c r="D57" s="812"/>
      <c r="E57" s="812"/>
      <c r="F57" s="385">
        <f>F58+F63+F64+F65</f>
        <v>44447.87</v>
      </c>
      <c r="G57" s="385">
        <f t="shared" ref="G57:K57" si="6">G58+G63+G64+G65</f>
        <v>44447.87</v>
      </c>
      <c r="H57" s="385">
        <f t="shared" si="6"/>
        <v>44447.87</v>
      </c>
      <c r="I57" s="385">
        <f t="shared" si="6"/>
        <v>44447.87</v>
      </c>
      <c r="J57" s="385">
        <f t="shared" si="6"/>
        <v>44447.87</v>
      </c>
      <c r="K57" s="385">
        <f t="shared" si="6"/>
        <v>44447.87</v>
      </c>
      <c r="L57" s="385">
        <f>F57+G57+H57+I57+J57+K57</f>
        <v>266687.22000000003</v>
      </c>
    </row>
    <row r="58" spans="1:21" ht="15.75" customHeight="1">
      <c r="A58" s="804" t="s">
        <v>89</v>
      </c>
      <c r="B58" s="804"/>
      <c r="C58" s="804"/>
      <c r="D58" s="804"/>
      <c r="E58" s="804"/>
      <c r="F58" s="230">
        <v>44447.87</v>
      </c>
      <c r="G58" s="230">
        <v>44447.87</v>
      </c>
      <c r="H58" s="230">
        <v>44447.87</v>
      </c>
      <c r="I58" s="230">
        <v>44447.87</v>
      </c>
      <c r="J58" s="230">
        <v>44447.87</v>
      </c>
      <c r="K58" s="230">
        <v>44447.87</v>
      </c>
      <c r="L58" s="230">
        <f>F58+G58+H58+I58+J58+K58</f>
        <v>266687.22000000003</v>
      </c>
    </row>
    <row r="59" spans="1:21" ht="15.75" customHeight="1">
      <c r="A59" s="810"/>
      <c r="B59" s="811" t="s">
        <v>90</v>
      </c>
      <c r="C59" s="811"/>
      <c r="D59" s="811"/>
      <c r="E59" s="811"/>
      <c r="F59" s="230">
        <v>0</v>
      </c>
      <c r="G59" s="230">
        <v>0</v>
      </c>
      <c r="H59" s="230">
        <v>0</v>
      </c>
      <c r="I59" s="230">
        <v>0</v>
      </c>
      <c r="J59" s="230">
        <v>0</v>
      </c>
      <c r="K59" s="230">
        <v>0</v>
      </c>
      <c r="L59" s="230">
        <v>0</v>
      </c>
    </row>
    <row r="60" spans="1:21" ht="36.75" customHeight="1">
      <c r="A60" s="810"/>
      <c r="B60" s="806" t="s">
        <v>91</v>
      </c>
      <c r="C60" s="806"/>
      <c r="D60" s="806"/>
      <c r="E60" s="806"/>
      <c r="F60" s="388">
        <v>0</v>
      </c>
      <c r="G60" s="388">
        <v>0</v>
      </c>
      <c r="H60" s="388">
        <v>0</v>
      </c>
      <c r="I60" s="388">
        <v>0</v>
      </c>
      <c r="J60" s="388">
        <v>0</v>
      </c>
      <c r="K60" s="388">
        <v>0</v>
      </c>
      <c r="L60" s="388">
        <v>0</v>
      </c>
    </row>
    <row r="61" spans="1:21" ht="15.75" customHeight="1">
      <c r="A61" s="810"/>
      <c r="B61" s="804" t="s">
        <v>40</v>
      </c>
      <c r="C61" s="804"/>
      <c r="D61" s="804"/>
      <c r="E61" s="804"/>
      <c r="F61" s="388">
        <v>0</v>
      </c>
      <c r="G61" s="388">
        <v>0</v>
      </c>
      <c r="H61" s="388">
        <v>0</v>
      </c>
      <c r="I61" s="388">
        <v>0</v>
      </c>
      <c r="J61" s="388">
        <v>0</v>
      </c>
      <c r="K61" s="388">
        <v>0</v>
      </c>
      <c r="L61" s="388">
        <v>0</v>
      </c>
    </row>
    <row r="62" spans="1:21" ht="55.5" customHeight="1">
      <c r="A62" s="810"/>
      <c r="B62" s="804" t="s">
        <v>123</v>
      </c>
      <c r="C62" s="804"/>
      <c r="D62" s="804"/>
      <c r="E62" s="804"/>
      <c r="F62" s="388">
        <v>0</v>
      </c>
      <c r="G62" s="388">
        <v>0</v>
      </c>
      <c r="H62" s="388">
        <v>0</v>
      </c>
      <c r="I62" s="388">
        <v>0</v>
      </c>
      <c r="J62" s="388">
        <v>0</v>
      </c>
      <c r="K62" s="388">
        <v>0</v>
      </c>
      <c r="L62" s="388">
        <v>0</v>
      </c>
    </row>
    <row r="63" spans="1:21" ht="36.75" customHeight="1">
      <c r="A63" s="804" t="s">
        <v>93</v>
      </c>
      <c r="B63" s="804"/>
      <c r="C63" s="804"/>
      <c r="D63" s="804"/>
      <c r="E63" s="804"/>
      <c r="F63" s="389">
        <v>0</v>
      </c>
      <c r="G63" s="389">
        <v>0</v>
      </c>
      <c r="H63" s="389">
        <v>0</v>
      </c>
      <c r="I63" s="389">
        <v>0</v>
      </c>
      <c r="J63" s="389">
        <v>0</v>
      </c>
      <c r="K63" s="389">
        <v>0</v>
      </c>
      <c r="L63" s="389">
        <v>0</v>
      </c>
    </row>
    <row r="64" spans="1:21" ht="15.75" customHeight="1">
      <c r="A64" s="804" t="s">
        <v>94</v>
      </c>
      <c r="B64" s="804"/>
      <c r="C64" s="804"/>
      <c r="D64" s="804"/>
      <c r="E64" s="804"/>
      <c r="F64" s="388">
        <v>0</v>
      </c>
      <c r="G64" s="388">
        <v>0</v>
      </c>
      <c r="H64" s="388">
        <v>0</v>
      </c>
      <c r="I64" s="388">
        <v>0</v>
      </c>
      <c r="J64" s="388">
        <v>0</v>
      </c>
      <c r="K64" s="388">
        <v>0</v>
      </c>
      <c r="L64" s="388">
        <v>0</v>
      </c>
    </row>
    <row r="65" spans="1:16" ht="15.75" customHeight="1">
      <c r="A65" s="804" t="s">
        <v>95</v>
      </c>
      <c r="B65" s="804"/>
      <c r="C65" s="804"/>
      <c r="D65" s="804"/>
      <c r="E65" s="804"/>
      <c r="F65" s="388">
        <v>0</v>
      </c>
      <c r="G65" s="388">
        <v>0</v>
      </c>
      <c r="H65" s="388">
        <v>0</v>
      </c>
      <c r="I65" s="388">
        <v>0</v>
      </c>
      <c r="J65" s="388">
        <v>0</v>
      </c>
      <c r="K65" s="388">
        <v>0</v>
      </c>
      <c r="L65" s="388">
        <v>0</v>
      </c>
    </row>
    <row r="66" spans="1:16">
      <c r="A66" s="803" t="s">
        <v>97</v>
      </c>
      <c r="B66" s="803"/>
      <c r="C66" s="803"/>
      <c r="D66" s="803"/>
      <c r="E66" s="803"/>
      <c r="F66" s="388">
        <v>0</v>
      </c>
      <c r="G66" s="388">
        <v>0</v>
      </c>
      <c r="H66" s="388">
        <v>0</v>
      </c>
      <c r="I66" s="388">
        <v>0</v>
      </c>
      <c r="J66" s="388">
        <v>0</v>
      </c>
      <c r="K66" s="388">
        <v>0</v>
      </c>
      <c r="L66" s="388">
        <v>0</v>
      </c>
      <c r="M66" s="219" t="s">
        <v>666</v>
      </c>
    </row>
    <row r="67" spans="1:16" ht="15.75" customHeight="1">
      <c r="A67" s="812" t="s">
        <v>1042</v>
      </c>
      <c r="B67" s="812"/>
      <c r="C67" s="812"/>
      <c r="D67" s="812"/>
      <c r="E67" s="812"/>
      <c r="F67" s="385">
        <f>F68+F73+F74+F75</f>
        <v>292885.21899999998</v>
      </c>
      <c r="G67" s="385">
        <f t="shared" ref="G67:K67" si="7">G68+G73+G74+G75</f>
        <v>292885.21899999998</v>
      </c>
      <c r="H67" s="385">
        <f t="shared" si="7"/>
        <v>292885.21899999998</v>
      </c>
      <c r="I67" s="385">
        <f t="shared" si="7"/>
        <v>292885.21899999998</v>
      </c>
      <c r="J67" s="385">
        <f t="shared" si="7"/>
        <v>292885.21899999998</v>
      </c>
      <c r="K67" s="385">
        <f t="shared" si="7"/>
        <v>292885.21899999998</v>
      </c>
      <c r="L67" s="385">
        <f>F67+G67+H67+I67+J67+K67</f>
        <v>1757311.314</v>
      </c>
      <c r="N67" s="223">
        <v>292885.21899999998</v>
      </c>
      <c r="O67" s="223">
        <v>292885.21899999998</v>
      </c>
      <c r="P67" s="223">
        <v>292885.21899999998</v>
      </c>
    </row>
    <row r="68" spans="1:16" ht="21" customHeight="1">
      <c r="A68" s="804" t="s">
        <v>89</v>
      </c>
      <c r="B68" s="804"/>
      <c r="C68" s="804"/>
      <c r="D68" s="804"/>
      <c r="E68" s="804"/>
      <c r="F68" s="230">
        <v>292885.21899999998</v>
      </c>
      <c r="G68" s="230">
        <v>292885.21899999998</v>
      </c>
      <c r="H68" s="230">
        <v>292885.21899999998</v>
      </c>
      <c r="I68" s="230">
        <v>292885.21899999998</v>
      </c>
      <c r="J68" s="230">
        <v>292885.21899999998</v>
      </c>
      <c r="K68" s="230">
        <v>292885.21899999998</v>
      </c>
      <c r="L68" s="230">
        <f>F68+G68+H68+I68+J68+K68</f>
        <v>1757311.314</v>
      </c>
      <c r="N68" s="223"/>
      <c r="O68" s="223"/>
      <c r="P68" s="223"/>
    </row>
    <row r="69" spans="1:16" ht="33" customHeight="1">
      <c r="A69" s="810"/>
      <c r="B69" s="811" t="s">
        <v>90</v>
      </c>
      <c r="C69" s="811"/>
      <c r="D69" s="811"/>
      <c r="E69" s="811"/>
      <c r="F69" s="230">
        <v>0</v>
      </c>
      <c r="G69" s="230">
        <v>0</v>
      </c>
      <c r="H69" s="230">
        <v>0</v>
      </c>
      <c r="I69" s="230">
        <v>0</v>
      </c>
      <c r="J69" s="230">
        <v>0</v>
      </c>
      <c r="K69" s="230">
        <v>0</v>
      </c>
      <c r="L69" s="230">
        <v>0</v>
      </c>
    </row>
    <row r="70" spans="1:16" ht="15.75" customHeight="1">
      <c r="A70" s="810"/>
      <c r="B70" s="806" t="s">
        <v>91</v>
      </c>
      <c r="C70" s="806"/>
      <c r="D70" s="806"/>
      <c r="E70" s="806"/>
      <c r="F70" s="388">
        <v>0</v>
      </c>
      <c r="G70" s="388">
        <v>0</v>
      </c>
      <c r="H70" s="388">
        <v>0</v>
      </c>
      <c r="I70" s="388">
        <v>0</v>
      </c>
      <c r="J70" s="388">
        <v>0</v>
      </c>
      <c r="K70" s="388">
        <v>0</v>
      </c>
      <c r="L70" s="388">
        <v>0</v>
      </c>
    </row>
    <row r="71" spans="1:16" ht="51.75" customHeight="1">
      <c r="A71" s="810"/>
      <c r="B71" s="804" t="s">
        <v>40</v>
      </c>
      <c r="C71" s="804"/>
      <c r="D71" s="804"/>
      <c r="E71" s="804"/>
      <c r="F71" s="388">
        <v>0</v>
      </c>
      <c r="G71" s="388">
        <v>0</v>
      </c>
      <c r="H71" s="388">
        <v>0</v>
      </c>
      <c r="I71" s="388">
        <v>0</v>
      </c>
      <c r="J71" s="388">
        <v>0</v>
      </c>
      <c r="K71" s="388">
        <v>0</v>
      </c>
      <c r="L71" s="388">
        <v>0</v>
      </c>
    </row>
    <row r="72" spans="1:16" ht="36" customHeight="1">
      <c r="A72" s="810"/>
      <c r="B72" s="804" t="s">
        <v>123</v>
      </c>
      <c r="C72" s="804"/>
      <c r="D72" s="804"/>
      <c r="E72" s="804"/>
      <c r="F72" s="388">
        <v>0</v>
      </c>
      <c r="G72" s="388">
        <v>0</v>
      </c>
      <c r="H72" s="388">
        <v>0</v>
      </c>
      <c r="I72" s="388">
        <v>0</v>
      </c>
      <c r="J72" s="388">
        <v>0</v>
      </c>
      <c r="K72" s="388">
        <v>0</v>
      </c>
      <c r="L72" s="388">
        <v>0</v>
      </c>
    </row>
    <row r="73" spans="1:16" ht="15.75" customHeight="1">
      <c r="A73" s="804" t="s">
        <v>93</v>
      </c>
      <c r="B73" s="804"/>
      <c r="C73" s="804"/>
      <c r="D73" s="804"/>
      <c r="E73" s="804"/>
      <c r="F73" s="389">
        <v>0</v>
      </c>
      <c r="G73" s="389">
        <v>0</v>
      </c>
      <c r="H73" s="389">
        <v>0</v>
      </c>
      <c r="I73" s="389">
        <v>0</v>
      </c>
      <c r="J73" s="389">
        <v>0</v>
      </c>
      <c r="K73" s="389">
        <v>0</v>
      </c>
      <c r="L73" s="389">
        <v>0</v>
      </c>
    </row>
    <row r="74" spans="1:16" ht="15.75" customHeight="1">
      <c r="A74" s="804" t="s">
        <v>94</v>
      </c>
      <c r="B74" s="804"/>
      <c r="C74" s="804"/>
      <c r="D74" s="804"/>
      <c r="E74" s="804"/>
      <c r="F74" s="388">
        <v>0</v>
      </c>
      <c r="G74" s="388">
        <v>0</v>
      </c>
      <c r="H74" s="388">
        <v>0</v>
      </c>
      <c r="I74" s="388">
        <v>0</v>
      </c>
      <c r="J74" s="388">
        <v>0</v>
      </c>
      <c r="K74" s="388">
        <v>0</v>
      </c>
      <c r="L74" s="388">
        <v>0</v>
      </c>
    </row>
    <row r="75" spans="1:16" ht="18" customHeight="1">
      <c r="A75" s="804" t="s">
        <v>95</v>
      </c>
      <c r="B75" s="804"/>
      <c r="C75" s="804"/>
      <c r="D75" s="804"/>
      <c r="E75" s="804"/>
      <c r="F75" s="388">
        <v>0</v>
      </c>
      <c r="G75" s="388">
        <v>0</v>
      </c>
      <c r="H75" s="388">
        <v>0</v>
      </c>
      <c r="I75" s="388">
        <v>0</v>
      </c>
      <c r="J75" s="388">
        <v>0</v>
      </c>
      <c r="K75" s="388">
        <v>0</v>
      </c>
      <c r="L75" s="388">
        <v>0</v>
      </c>
      <c r="M75" s="219" t="s">
        <v>667</v>
      </c>
    </row>
    <row r="76" spans="1:16" ht="18" customHeight="1">
      <c r="A76" s="803" t="s">
        <v>97</v>
      </c>
      <c r="B76" s="803"/>
      <c r="C76" s="803"/>
      <c r="D76" s="803"/>
      <c r="E76" s="803"/>
      <c r="F76" s="388">
        <v>0</v>
      </c>
      <c r="G76" s="388">
        <v>0</v>
      </c>
      <c r="H76" s="388">
        <v>0</v>
      </c>
      <c r="I76" s="388">
        <v>0</v>
      </c>
      <c r="J76" s="388">
        <v>0</v>
      </c>
      <c r="K76" s="388">
        <v>0</v>
      </c>
      <c r="L76" s="388">
        <v>0</v>
      </c>
      <c r="M76" s="219"/>
    </row>
    <row r="77" spans="1:16" ht="15.75" customHeight="1">
      <c r="A77" s="812" t="s">
        <v>1043</v>
      </c>
      <c r="B77" s="812"/>
      <c r="C77" s="812"/>
      <c r="D77" s="812"/>
      <c r="E77" s="812"/>
      <c r="F77" s="385">
        <f t="shared" ref="F77:K77" si="8">F78+F83+F84+F85</f>
        <v>1659224.8</v>
      </c>
      <c r="G77" s="385">
        <f t="shared" si="8"/>
        <v>1748732.9</v>
      </c>
      <c r="H77" s="385">
        <f t="shared" si="8"/>
        <v>1879312.3</v>
      </c>
      <c r="I77" s="385">
        <f t="shared" si="8"/>
        <v>1879312.3</v>
      </c>
      <c r="J77" s="385">
        <f t="shared" si="8"/>
        <v>1879312.3</v>
      </c>
      <c r="K77" s="385">
        <f t="shared" si="8"/>
        <v>1879312.3</v>
      </c>
      <c r="L77" s="385">
        <f>F77+G77+H77+I77+J77+K77</f>
        <v>10925206.9</v>
      </c>
      <c r="N77" s="223">
        <v>44447.87</v>
      </c>
      <c r="O77" s="223">
        <v>44447.87</v>
      </c>
      <c r="P77" s="223">
        <v>44447.87</v>
      </c>
    </row>
    <row r="78" spans="1:16" ht="15.75" customHeight="1">
      <c r="A78" s="804" t="s">
        <v>89</v>
      </c>
      <c r="B78" s="804"/>
      <c r="C78" s="804"/>
      <c r="D78" s="804"/>
      <c r="E78" s="804"/>
      <c r="F78" s="230">
        <v>0</v>
      </c>
      <c r="G78" s="230">
        <v>0</v>
      </c>
      <c r="H78" s="230">
        <v>0</v>
      </c>
      <c r="I78" s="230">
        <v>0</v>
      </c>
      <c r="J78" s="230">
        <v>0</v>
      </c>
      <c r="K78" s="230">
        <v>0</v>
      </c>
      <c r="L78" s="230">
        <v>0</v>
      </c>
      <c r="N78" s="224"/>
      <c r="O78" s="224"/>
      <c r="P78" s="224"/>
    </row>
    <row r="79" spans="1:16" ht="15.75" customHeight="1">
      <c r="A79" s="810"/>
      <c r="B79" s="811" t="s">
        <v>90</v>
      </c>
      <c r="C79" s="811"/>
      <c r="D79" s="811"/>
      <c r="E79" s="811"/>
      <c r="F79" s="230">
        <v>0</v>
      </c>
      <c r="G79" s="230">
        <v>0</v>
      </c>
      <c r="H79" s="230">
        <v>0</v>
      </c>
      <c r="I79" s="230">
        <v>0</v>
      </c>
      <c r="J79" s="230">
        <v>0</v>
      </c>
      <c r="K79" s="230">
        <v>0</v>
      </c>
      <c r="L79" s="230">
        <v>0</v>
      </c>
    </row>
    <row r="80" spans="1:16" ht="15" customHeight="1">
      <c r="A80" s="810"/>
      <c r="B80" s="806" t="s">
        <v>91</v>
      </c>
      <c r="C80" s="806"/>
      <c r="D80" s="806"/>
      <c r="E80" s="806"/>
      <c r="F80" s="388">
        <v>0</v>
      </c>
      <c r="G80" s="388">
        <v>0</v>
      </c>
      <c r="H80" s="388">
        <v>0</v>
      </c>
      <c r="I80" s="388">
        <v>0</v>
      </c>
      <c r="J80" s="388">
        <v>0</v>
      </c>
      <c r="K80" s="388">
        <v>0</v>
      </c>
      <c r="L80" s="388">
        <v>0</v>
      </c>
    </row>
    <row r="81" spans="1:13" ht="15.75" customHeight="1">
      <c r="A81" s="810"/>
      <c r="B81" s="804" t="s">
        <v>40</v>
      </c>
      <c r="C81" s="804"/>
      <c r="D81" s="804"/>
      <c r="E81" s="804"/>
      <c r="F81" s="388">
        <v>0</v>
      </c>
      <c r="G81" s="388">
        <v>0</v>
      </c>
      <c r="H81" s="388">
        <v>0</v>
      </c>
      <c r="I81" s="388">
        <v>0</v>
      </c>
      <c r="J81" s="388">
        <v>0</v>
      </c>
      <c r="K81" s="388">
        <v>0</v>
      </c>
      <c r="L81" s="388">
        <v>0</v>
      </c>
    </row>
    <row r="82" spans="1:13">
      <c r="A82" s="810"/>
      <c r="B82" s="804" t="s">
        <v>123</v>
      </c>
      <c r="C82" s="804"/>
      <c r="D82" s="804"/>
      <c r="E82" s="804"/>
      <c r="F82" s="386">
        <v>0</v>
      </c>
      <c r="G82" s="386">
        <v>0</v>
      </c>
      <c r="H82" s="386">
        <v>0</v>
      </c>
      <c r="I82" s="386">
        <v>0</v>
      </c>
      <c r="J82" s="386">
        <v>0</v>
      </c>
      <c r="K82" s="386">
        <v>0</v>
      </c>
      <c r="L82" s="386">
        <v>0</v>
      </c>
    </row>
    <row r="83" spans="1:13">
      <c r="A83" s="804" t="s">
        <v>93</v>
      </c>
      <c r="B83" s="804"/>
      <c r="C83" s="804"/>
      <c r="D83" s="804"/>
      <c r="E83" s="804"/>
      <c r="F83" s="625">
        <v>1659224.8</v>
      </c>
      <c r="G83" s="625">
        <v>1748732.9</v>
      </c>
      <c r="H83" s="625">
        <v>1879312.3</v>
      </c>
      <c r="I83" s="625">
        <v>1879312.3</v>
      </c>
      <c r="J83" s="625">
        <v>1879312.3</v>
      </c>
      <c r="K83" s="625">
        <v>1879312.3</v>
      </c>
      <c r="L83" s="625">
        <f>F83+G83+H83+I83+J83+K83</f>
        <v>10925206.9</v>
      </c>
      <c r="M83" s="218" t="s">
        <v>361</v>
      </c>
    </row>
    <row r="84" spans="1:13">
      <c r="A84" s="804" t="s">
        <v>94</v>
      </c>
      <c r="B84" s="804"/>
      <c r="C84" s="804"/>
      <c r="D84" s="804"/>
      <c r="E84" s="804"/>
      <c r="F84" s="388">
        <v>0</v>
      </c>
      <c r="G84" s="388">
        <v>0</v>
      </c>
      <c r="H84" s="388">
        <v>0</v>
      </c>
      <c r="I84" s="388">
        <v>0</v>
      </c>
      <c r="J84" s="388">
        <v>0</v>
      </c>
      <c r="K84" s="388">
        <v>0</v>
      </c>
      <c r="L84" s="388">
        <v>0</v>
      </c>
    </row>
    <row r="85" spans="1:13">
      <c r="A85" s="804" t="s">
        <v>95</v>
      </c>
      <c r="B85" s="804"/>
      <c r="C85" s="804"/>
      <c r="D85" s="804"/>
      <c r="E85" s="804"/>
      <c r="F85" s="388">
        <v>0</v>
      </c>
      <c r="G85" s="388">
        <v>0</v>
      </c>
      <c r="H85" s="388">
        <v>0</v>
      </c>
      <c r="I85" s="388">
        <v>0</v>
      </c>
      <c r="J85" s="388">
        <v>0</v>
      </c>
      <c r="K85" s="388">
        <v>0</v>
      </c>
      <c r="L85" s="388">
        <v>0</v>
      </c>
    </row>
    <row r="86" spans="1:13">
      <c r="A86" s="803" t="s">
        <v>97</v>
      </c>
      <c r="B86" s="803"/>
      <c r="C86" s="803"/>
      <c r="D86" s="803"/>
      <c r="E86" s="803"/>
      <c r="F86" s="388">
        <v>0</v>
      </c>
      <c r="G86" s="388">
        <v>0</v>
      </c>
      <c r="H86" s="388">
        <v>0</v>
      </c>
      <c r="I86" s="388">
        <v>0</v>
      </c>
      <c r="J86" s="388">
        <v>0</v>
      </c>
      <c r="K86" s="388">
        <v>0</v>
      </c>
      <c r="L86" s="388">
        <v>0</v>
      </c>
    </row>
    <row r="87" spans="1:13" ht="27.75" customHeight="1">
      <c r="A87" s="943" t="s">
        <v>1315</v>
      </c>
      <c r="B87" s="943"/>
      <c r="C87" s="943"/>
      <c r="D87" s="943"/>
      <c r="E87" s="943"/>
      <c r="F87" s="943"/>
    </row>
    <row r="88" spans="1:13" ht="114.75" customHeight="1">
      <c r="A88" s="801" t="s">
        <v>128</v>
      </c>
      <c r="B88" s="801"/>
      <c r="C88" s="313" t="s">
        <v>129</v>
      </c>
      <c r="D88" s="311" t="s">
        <v>843</v>
      </c>
      <c r="E88" s="311" t="s">
        <v>131</v>
      </c>
      <c r="F88" s="311" t="s">
        <v>19</v>
      </c>
    </row>
    <row r="89" spans="1:13">
      <c r="A89" s="845">
        <v>1</v>
      </c>
      <c r="B89" s="847"/>
      <c r="C89" s="313">
        <v>2</v>
      </c>
      <c r="D89" s="311">
        <v>3</v>
      </c>
      <c r="E89" s="311">
        <v>4</v>
      </c>
      <c r="F89" s="311">
        <v>5</v>
      </c>
    </row>
    <row r="90" spans="1:13" ht="33.75" customHeight="1">
      <c r="A90" s="857" t="s">
        <v>1044</v>
      </c>
      <c r="B90" s="858"/>
      <c r="C90" s="858"/>
      <c r="D90" s="858"/>
      <c r="E90" s="858"/>
      <c r="F90" s="859"/>
    </row>
    <row r="91" spans="1:13" ht="110.25" customHeight="1">
      <c r="A91" s="867" t="s">
        <v>929</v>
      </c>
      <c r="B91" s="868"/>
      <c r="C91" s="112" t="s">
        <v>132</v>
      </c>
      <c r="D91" s="111" t="s">
        <v>206</v>
      </c>
      <c r="E91" s="112" t="s">
        <v>185</v>
      </c>
      <c r="F91" s="112" t="s">
        <v>79</v>
      </c>
    </row>
    <row r="92" spans="1:13" ht="110.25" customHeight="1">
      <c r="A92" s="855" t="s">
        <v>429</v>
      </c>
      <c r="B92" s="856"/>
      <c r="C92" s="99" t="s">
        <v>255</v>
      </c>
      <c r="D92" s="97" t="s">
        <v>206</v>
      </c>
      <c r="E92" s="51" t="s">
        <v>186</v>
      </c>
      <c r="F92" s="52" t="s">
        <v>79</v>
      </c>
    </row>
    <row r="93" spans="1:13" ht="110.25" customHeight="1">
      <c r="A93" s="855" t="s">
        <v>374</v>
      </c>
      <c r="B93" s="856"/>
      <c r="C93" s="99" t="s">
        <v>312</v>
      </c>
      <c r="D93" s="97" t="s">
        <v>206</v>
      </c>
      <c r="E93" s="51" t="s">
        <v>185</v>
      </c>
      <c r="F93" s="52" t="s">
        <v>79</v>
      </c>
    </row>
    <row r="94" spans="1:13" ht="123" customHeight="1">
      <c r="A94" s="855" t="s">
        <v>375</v>
      </c>
      <c r="B94" s="856"/>
      <c r="C94" s="99" t="s">
        <v>296</v>
      </c>
      <c r="D94" s="97" t="s">
        <v>206</v>
      </c>
      <c r="E94" s="51" t="s">
        <v>185</v>
      </c>
      <c r="F94" s="52" t="s">
        <v>79</v>
      </c>
    </row>
    <row r="95" spans="1:13" ht="105" customHeight="1">
      <c r="A95" s="855" t="s">
        <v>376</v>
      </c>
      <c r="B95" s="856"/>
      <c r="C95" s="99" t="s">
        <v>313</v>
      </c>
      <c r="D95" s="97" t="s">
        <v>206</v>
      </c>
      <c r="E95" s="51" t="s">
        <v>185</v>
      </c>
      <c r="F95" s="52" t="s">
        <v>79</v>
      </c>
    </row>
    <row r="96" spans="1:13" ht="110.25" customHeight="1">
      <c r="A96" s="855" t="s">
        <v>377</v>
      </c>
      <c r="B96" s="856"/>
      <c r="C96" s="99" t="s">
        <v>317</v>
      </c>
      <c r="D96" s="97" t="s">
        <v>206</v>
      </c>
      <c r="E96" s="51" t="s">
        <v>185</v>
      </c>
      <c r="F96" s="52" t="s">
        <v>79</v>
      </c>
    </row>
    <row r="97" spans="1:6" ht="105" customHeight="1">
      <c r="A97" s="855" t="s">
        <v>378</v>
      </c>
      <c r="B97" s="856"/>
      <c r="C97" s="99" t="s">
        <v>318</v>
      </c>
      <c r="D97" s="97" t="s">
        <v>206</v>
      </c>
      <c r="E97" s="51" t="s">
        <v>185</v>
      </c>
      <c r="F97" s="52" t="s">
        <v>79</v>
      </c>
    </row>
    <row r="98" spans="1:6" ht="110.25" customHeight="1">
      <c r="A98" s="855" t="s">
        <v>379</v>
      </c>
      <c r="B98" s="856"/>
      <c r="C98" s="99" t="s">
        <v>330</v>
      </c>
      <c r="D98" s="97" t="s">
        <v>206</v>
      </c>
      <c r="E98" s="51" t="s">
        <v>185</v>
      </c>
      <c r="F98" s="52" t="s">
        <v>79</v>
      </c>
    </row>
    <row r="99" spans="1:6" ht="105" customHeight="1">
      <c r="A99" s="855" t="s">
        <v>380</v>
      </c>
      <c r="B99" s="856"/>
      <c r="C99" s="99" t="s">
        <v>545</v>
      </c>
      <c r="D99" s="97" t="s">
        <v>206</v>
      </c>
      <c r="E99" s="51" t="s">
        <v>185</v>
      </c>
      <c r="F99" s="52" t="s">
        <v>79</v>
      </c>
    </row>
    <row r="100" spans="1:6" ht="110.25" customHeight="1">
      <c r="A100" s="855" t="s">
        <v>381</v>
      </c>
      <c r="B100" s="856"/>
      <c r="C100" s="99" t="s">
        <v>314</v>
      </c>
      <c r="D100" s="97" t="s">
        <v>206</v>
      </c>
      <c r="E100" s="51" t="s">
        <v>185</v>
      </c>
      <c r="F100" s="52" t="s">
        <v>79</v>
      </c>
    </row>
    <row r="101" spans="1:6" ht="105" customHeight="1">
      <c r="A101" s="855" t="s">
        <v>382</v>
      </c>
      <c r="B101" s="856"/>
      <c r="C101" s="99" t="s">
        <v>314</v>
      </c>
      <c r="D101" s="97" t="s">
        <v>206</v>
      </c>
      <c r="E101" s="51" t="s">
        <v>185</v>
      </c>
      <c r="F101" s="52" t="s">
        <v>79</v>
      </c>
    </row>
    <row r="102" spans="1:6" ht="105" customHeight="1">
      <c r="A102" s="867" t="s">
        <v>1045</v>
      </c>
      <c r="B102" s="868"/>
      <c r="C102" s="112" t="s">
        <v>132</v>
      </c>
      <c r="D102" s="111" t="s">
        <v>206</v>
      </c>
      <c r="E102" s="112" t="s">
        <v>185</v>
      </c>
      <c r="F102" s="112" t="s">
        <v>79</v>
      </c>
    </row>
    <row r="103" spans="1:6" ht="105" customHeight="1">
      <c r="A103" s="850" t="s">
        <v>324</v>
      </c>
      <c r="B103" s="852"/>
      <c r="C103" s="113" t="s">
        <v>244</v>
      </c>
      <c r="D103" s="42" t="s">
        <v>206</v>
      </c>
      <c r="E103" s="313" t="s">
        <v>283</v>
      </c>
      <c r="F103" s="52" t="s">
        <v>79</v>
      </c>
    </row>
    <row r="104" spans="1:6" ht="105" customHeight="1">
      <c r="A104" s="849" t="s">
        <v>399</v>
      </c>
      <c r="B104" s="849"/>
      <c r="C104" s="113" t="s">
        <v>245</v>
      </c>
      <c r="D104" s="42" t="s">
        <v>206</v>
      </c>
      <c r="E104" s="313" t="s">
        <v>186</v>
      </c>
      <c r="F104" s="52" t="s">
        <v>79</v>
      </c>
    </row>
    <row r="105" spans="1:6" ht="110.25" customHeight="1">
      <c r="A105" s="849" t="s">
        <v>325</v>
      </c>
      <c r="B105" s="849"/>
      <c r="C105" s="113" t="s">
        <v>246</v>
      </c>
      <c r="D105" s="42" t="s">
        <v>206</v>
      </c>
      <c r="E105" s="313" t="s">
        <v>185</v>
      </c>
      <c r="F105" s="52" t="s">
        <v>79</v>
      </c>
    </row>
    <row r="106" spans="1:6" ht="110.25" customHeight="1">
      <c r="A106" s="849" t="s">
        <v>326</v>
      </c>
      <c r="B106" s="849"/>
      <c r="C106" s="113" t="s">
        <v>249</v>
      </c>
      <c r="D106" s="42" t="s">
        <v>206</v>
      </c>
      <c r="E106" s="313" t="s">
        <v>185</v>
      </c>
      <c r="F106" s="52" t="s">
        <v>79</v>
      </c>
    </row>
    <row r="107" spans="1:6" ht="105" customHeight="1">
      <c r="A107" s="867" t="s">
        <v>930</v>
      </c>
      <c r="B107" s="868"/>
      <c r="C107" s="112" t="s">
        <v>132</v>
      </c>
      <c r="D107" s="111" t="s">
        <v>206</v>
      </c>
      <c r="E107" s="112" t="s">
        <v>185</v>
      </c>
      <c r="F107" s="112" t="s">
        <v>79</v>
      </c>
    </row>
    <row r="108" spans="1:6" ht="105" customHeight="1">
      <c r="A108" s="855" t="s">
        <v>931</v>
      </c>
      <c r="B108" s="856"/>
      <c r="C108" s="99" t="s">
        <v>297</v>
      </c>
      <c r="D108" s="97" t="s">
        <v>206</v>
      </c>
      <c r="E108" s="51" t="s">
        <v>284</v>
      </c>
      <c r="F108" s="52" t="s">
        <v>79</v>
      </c>
    </row>
    <row r="109" spans="1:6" ht="105" customHeight="1">
      <c r="A109" s="855" t="s">
        <v>932</v>
      </c>
      <c r="B109" s="856"/>
      <c r="C109" s="99" t="s">
        <v>250</v>
      </c>
      <c r="D109" s="97" t="s">
        <v>206</v>
      </c>
      <c r="E109" s="51" t="s">
        <v>185</v>
      </c>
      <c r="F109" s="52" t="s">
        <v>79</v>
      </c>
    </row>
    <row r="110" spans="1:6" ht="105" customHeight="1">
      <c r="A110" s="855" t="s">
        <v>933</v>
      </c>
      <c r="B110" s="856"/>
      <c r="C110" s="99" t="s">
        <v>297</v>
      </c>
      <c r="D110" s="97" t="s">
        <v>206</v>
      </c>
      <c r="E110" s="51" t="s">
        <v>185</v>
      </c>
      <c r="F110" s="52" t="s">
        <v>79</v>
      </c>
    </row>
    <row r="111" spans="1:6" ht="105" customHeight="1">
      <c r="A111" s="855" t="s">
        <v>934</v>
      </c>
      <c r="B111" s="856"/>
      <c r="C111" s="99" t="s">
        <v>251</v>
      </c>
      <c r="D111" s="97" t="s">
        <v>206</v>
      </c>
      <c r="E111" s="51" t="s">
        <v>185</v>
      </c>
      <c r="F111" s="52" t="s">
        <v>79</v>
      </c>
    </row>
    <row r="112" spans="1:6" ht="105" customHeight="1">
      <c r="A112" s="855" t="s">
        <v>935</v>
      </c>
      <c r="B112" s="856"/>
      <c r="C112" s="99" t="s">
        <v>316</v>
      </c>
      <c r="D112" s="97" t="s">
        <v>206</v>
      </c>
      <c r="E112" s="51" t="s">
        <v>185</v>
      </c>
      <c r="F112" s="52" t="s">
        <v>79</v>
      </c>
    </row>
    <row r="113" spans="1:6" ht="105" customHeight="1">
      <c r="A113" s="855" t="s">
        <v>936</v>
      </c>
      <c r="B113" s="856"/>
      <c r="C113" s="99" t="s">
        <v>262</v>
      </c>
      <c r="D113" s="97" t="s">
        <v>206</v>
      </c>
      <c r="E113" s="51" t="s">
        <v>185</v>
      </c>
      <c r="F113" s="52" t="s">
        <v>79</v>
      </c>
    </row>
  </sheetData>
  <mergeCells count="133">
    <mergeCell ref="A109:B109"/>
    <mergeCell ref="A110:B110"/>
    <mergeCell ref="A111:B111"/>
    <mergeCell ref="A112:B112"/>
    <mergeCell ref="A113:B113"/>
    <mergeCell ref="A83:E83"/>
    <mergeCell ref="A84:E84"/>
    <mergeCell ref="A85:E85"/>
    <mergeCell ref="A87:F87"/>
    <mergeCell ref="A90:F90"/>
    <mergeCell ref="A105:B105"/>
    <mergeCell ref="A106:B106"/>
    <mergeCell ref="A107:B107"/>
    <mergeCell ref="A108:B108"/>
    <mergeCell ref="A88:B88"/>
    <mergeCell ref="A91:B91"/>
    <mergeCell ref="A102:B102"/>
    <mergeCell ref="A103:B103"/>
    <mergeCell ref="A104:B104"/>
    <mergeCell ref="A92:B92"/>
    <mergeCell ref="A94:B94"/>
    <mergeCell ref="A95:B95"/>
    <mergeCell ref="A96:B96"/>
    <mergeCell ref="A97:B97"/>
    <mergeCell ref="A63:E63"/>
    <mergeCell ref="A64:E64"/>
    <mergeCell ref="A65:E65"/>
    <mergeCell ref="A66:E66"/>
    <mergeCell ref="A67:E67"/>
    <mergeCell ref="A73:E73"/>
    <mergeCell ref="A74:E74"/>
    <mergeCell ref="A75:E75"/>
    <mergeCell ref="A89:B89"/>
    <mergeCell ref="B69:E69"/>
    <mergeCell ref="B70:E70"/>
    <mergeCell ref="B71:E71"/>
    <mergeCell ref="A68:E68"/>
    <mergeCell ref="A69:A72"/>
    <mergeCell ref="B72:E72"/>
    <mergeCell ref="A77:E77"/>
    <mergeCell ref="A78:E78"/>
    <mergeCell ref="A79:A82"/>
    <mergeCell ref="B79:E79"/>
    <mergeCell ref="B80:E80"/>
    <mergeCell ref="B81:E81"/>
    <mergeCell ref="B82:E82"/>
    <mergeCell ref="A76:E76"/>
    <mergeCell ref="A86:E86"/>
    <mergeCell ref="A54:E54"/>
    <mergeCell ref="A55:E55"/>
    <mergeCell ref="A56:E56"/>
    <mergeCell ref="A57:E57"/>
    <mergeCell ref="A58:E58"/>
    <mergeCell ref="A59:A62"/>
    <mergeCell ref="B59:E59"/>
    <mergeCell ref="B60:E60"/>
    <mergeCell ref="B61:E61"/>
    <mergeCell ref="B62:E62"/>
    <mergeCell ref="A45:E45"/>
    <mergeCell ref="A46:E46"/>
    <mergeCell ref="A47:E47"/>
    <mergeCell ref="A48:E48"/>
    <mergeCell ref="A49:E49"/>
    <mergeCell ref="A50:A53"/>
    <mergeCell ref="B50:E50"/>
    <mergeCell ref="B51:E51"/>
    <mergeCell ref="B52:E52"/>
    <mergeCell ref="B53:E53"/>
    <mergeCell ref="A40:E40"/>
    <mergeCell ref="A41:A44"/>
    <mergeCell ref="B41:E41"/>
    <mergeCell ref="B42:E42"/>
    <mergeCell ref="B43:E43"/>
    <mergeCell ref="B44:E44"/>
    <mergeCell ref="F37:L37"/>
    <mergeCell ref="A23:L23"/>
    <mergeCell ref="B28:L28"/>
    <mergeCell ref="B30:L30"/>
    <mergeCell ref="B32:L32"/>
    <mergeCell ref="B34:L34"/>
    <mergeCell ref="A36:L36"/>
    <mergeCell ref="A37:E38"/>
    <mergeCell ref="A39:E39"/>
    <mergeCell ref="A24:A26"/>
    <mergeCell ref="B24:B26"/>
    <mergeCell ref="C24:C26"/>
    <mergeCell ref="D24:D26"/>
    <mergeCell ref="E24:F25"/>
    <mergeCell ref="I19:J19"/>
    <mergeCell ref="I21:J21"/>
    <mergeCell ref="I22:J22"/>
    <mergeCell ref="I18:J18"/>
    <mergeCell ref="K18:L18"/>
    <mergeCell ref="A1:R1"/>
    <mergeCell ref="A2:R2"/>
    <mergeCell ref="A4:P4"/>
    <mergeCell ref="A5:E5"/>
    <mergeCell ref="F5:R5"/>
    <mergeCell ref="A6:E6"/>
    <mergeCell ref="F6:R6"/>
    <mergeCell ref="A9:P9"/>
    <mergeCell ref="A10:A11"/>
    <mergeCell ref="B10:B11"/>
    <mergeCell ref="C10:C11"/>
    <mergeCell ref="D10:D11"/>
    <mergeCell ref="E10:E11"/>
    <mergeCell ref="F10:G10"/>
    <mergeCell ref="N10:P11"/>
    <mergeCell ref="H10:M10"/>
    <mergeCell ref="A98:B98"/>
    <mergeCell ref="A99:B99"/>
    <mergeCell ref="A100:B100"/>
    <mergeCell ref="A101:B101"/>
    <mergeCell ref="A93:B93"/>
    <mergeCell ref="A7:E7"/>
    <mergeCell ref="F7:R7"/>
    <mergeCell ref="K19:L19"/>
    <mergeCell ref="K21:L21"/>
    <mergeCell ref="K22:L22"/>
    <mergeCell ref="G24:L25"/>
    <mergeCell ref="N12:P12"/>
    <mergeCell ref="B13:R13"/>
    <mergeCell ref="B20:R20"/>
    <mergeCell ref="Q10:Q11"/>
    <mergeCell ref="R10:R11"/>
    <mergeCell ref="N14:P14"/>
    <mergeCell ref="A16:R16"/>
    <mergeCell ref="N15:P15"/>
    <mergeCell ref="A17:A18"/>
    <mergeCell ref="B17:B18"/>
    <mergeCell ref="C17:C18"/>
    <mergeCell ref="E17:Q17"/>
    <mergeCell ref="R17:R18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66FF"/>
  </sheetPr>
  <dimension ref="A1:U122"/>
  <sheetViews>
    <sheetView view="pageBreakPreview" zoomScale="60" zoomScaleNormal="80" workbookViewId="0">
      <selection activeCell="B13" sqref="B13:R13"/>
    </sheetView>
  </sheetViews>
  <sheetFormatPr defaultColWidth="9.140625" defaultRowHeight="15.75"/>
  <cols>
    <col min="1" max="1" width="8.7109375" style="1" customWidth="1"/>
    <col min="2" max="2" width="46.140625" style="1" customWidth="1"/>
    <col min="3" max="4" width="23" style="1" customWidth="1"/>
    <col min="5" max="5" width="18.5703125" style="1" customWidth="1"/>
    <col min="6" max="6" width="16.85546875" style="1" customWidth="1"/>
    <col min="7" max="7" width="17" style="1" customWidth="1"/>
    <col min="8" max="8" width="15.42578125" style="1" customWidth="1"/>
    <col min="9" max="10" width="11.28515625" style="1" customWidth="1"/>
    <col min="11" max="11" width="14.140625" style="1" customWidth="1"/>
    <col min="12" max="12" width="14.42578125" style="1" customWidth="1"/>
    <col min="13" max="13" width="13.28515625" style="1" customWidth="1"/>
    <col min="14" max="15" width="11" style="1" customWidth="1"/>
    <col min="16" max="16" width="15.42578125" style="1" customWidth="1"/>
    <col min="17" max="17" width="15.7109375" style="1" customWidth="1"/>
    <col min="18" max="18" width="14.28515625" style="1" customWidth="1"/>
    <col min="19" max="19" width="19.5703125" style="1" customWidth="1"/>
    <col min="20" max="20" width="18.5703125" style="1" customWidth="1"/>
    <col min="21" max="21" width="18.140625" style="1" customWidth="1"/>
    <col min="22" max="16384" width="9.140625" style="1"/>
  </cols>
  <sheetData>
    <row r="1" spans="1:21" ht="15.75" customHeight="1">
      <c r="A1" s="943" t="s">
        <v>104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</row>
    <row r="2" spans="1:21" ht="27.75" customHeight="1">
      <c r="A2" s="844" t="s">
        <v>642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219" t="s">
        <v>668</v>
      </c>
      <c r="U2" s="130" t="s">
        <v>423</v>
      </c>
    </row>
    <row r="3" spans="1:21">
      <c r="R3" s="1">
        <v>8</v>
      </c>
    </row>
    <row r="4" spans="1:21">
      <c r="A4" s="736" t="s">
        <v>105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</row>
    <row r="5" spans="1:21" ht="90.75" customHeight="1">
      <c r="A5" s="801" t="s">
        <v>835</v>
      </c>
      <c r="B5" s="801"/>
      <c r="C5" s="801"/>
      <c r="D5" s="801"/>
      <c r="E5" s="801"/>
      <c r="F5" s="833" t="s">
        <v>205</v>
      </c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</row>
    <row r="6" spans="1:21" ht="28.5" customHeight="1">
      <c r="A6" s="845" t="s">
        <v>203</v>
      </c>
      <c r="B6" s="846"/>
      <c r="C6" s="846"/>
      <c r="D6" s="846"/>
      <c r="E6" s="847"/>
      <c r="F6" s="833" t="s">
        <v>321</v>
      </c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3"/>
    </row>
    <row r="7" spans="1:21" ht="45.75" customHeight="1">
      <c r="A7" s="801" t="s">
        <v>106</v>
      </c>
      <c r="B7" s="801"/>
      <c r="C7" s="801"/>
      <c r="D7" s="801"/>
      <c r="E7" s="801"/>
      <c r="F7" s="833" t="s">
        <v>204</v>
      </c>
      <c r="G7" s="833"/>
      <c r="H7" s="833"/>
      <c r="I7" s="833"/>
      <c r="J7" s="833"/>
      <c r="K7" s="833"/>
      <c r="L7" s="833"/>
      <c r="M7" s="833"/>
      <c r="N7" s="833"/>
      <c r="O7" s="833"/>
      <c r="P7" s="833"/>
      <c r="Q7" s="833"/>
      <c r="R7" s="833"/>
    </row>
    <row r="9" spans="1:21">
      <c r="A9" s="942" t="s">
        <v>107</v>
      </c>
      <c r="B9" s="942"/>
      <c r="C9" s="942"/>
      <c r="D9" s="942"/>
      <c r="E9" s="942"/>
      <c r="F9" s="942"/>
      <c r="G9" s="942"/>
      <c r="H9" s="942"/>
      <c r="I9" s="942"/>
      <c r="J9" s="942"/>
      <c r="K9" s="942"/>
      <c r="L9" s="942"/>
      <c r="M9" s="942"/>
      <c r="N9" s="942"/>
      <c r="O9" s="942"/>
      <c r="P9" s="942"/>
    </row>
    <row r="10" spans="1:21" ht="74.25" customHeight="1">
      <c r="A10" s="801" t="s">
        <v>20</v>
      </c>
      <c r="B10" s="801" t="s">
        <v>108</v>
      </c>
      <c r="C10" s="801" t="s">
        <v>12</v>
      </c>
      <c r="D10" s="801" t="s">
        <v>11</v>
      </c>
      <c r="E10" s="801" t="s">
        <v>109</v>
      </c>
      <c r="F10" s="801" t="s">
        <v>14</v>
      </c>
      <c r="G10" s="801"/>
      <c r="H10" s="845" t="s">
        <v>110</v>
      </c>
      <c r="I10" s="846"/>
      <c r="J10" s="846"/>
      <c r="K10" s="846"/>
      <c r="L10" s="846"/>
      <c r="M10" s="847"/>
      <c r="N10" s="801" t="s">
        <v>17</v>
      </c>
      <c r="O10" s="801"/>
      <c r="P10" s="801"/>
      <c r="Q10" s="801" t="s">
        <v>111</v>
      </c>
      <c r="R10" s="801" t="s">
        <v>19</v>
      </c>
    </row>
    <row r="11" spans="1:21">
      <c r="A11" s="801"/>
      <c r="B11" s="801"/>
      <c r="C11" s="801"/>
      <c r="D11" s="801"/>
      <c r="E11" s="801"/>
      <c r="F11" s="311" t="s">
        <v>25</v>
      </c>
      <c r="G11" s="311" t="s">
        <v>26</v>
      </c>
      <c r="H11" s="311">
        <v>2025</v>
      </c>
      <c r="I11" s="311">
        <v>2026</v>
      </c>
      <c r="J11" s="311">
        <v>2027</v>
      </c>
      <c r="K11" s="311">
        <v>2028</v>
      </c>
      <c r="L11" s="311">
        <v>2029</v>
      </c>
      <c r="M11" s="311">
        <v>2030</v>
      </c>
      <c r="N11" s="801"/>
      <c r="O11" s="801"/>
      <c r="P11" s="801"/>
      <c r="Q11" s="801"/>
      <c r="R11" s="801"/>
    </row>
    <row r="12" spans="1:21">
      <c r="A12" s="314">
        <v>1</v>
      </c>
      <c r="B12" s="311">
        <v>2</v>
      </c>
      <c r="C12" s="311">
        <v>3</v>
      </c>
      <c r="D12" s="311">
        <v>4</v>
      </c>
      <c r="E12" s="311">
        <v>5</v>
      </c>
      <c r="F12" s="311">
        <v>6</v>
      </c>
      <c r="G12" s="311">
        <v>7</v>
      </c>
      <c r="H12" s="311">
        <v>8</v>
      </c>
      <c r="I12" s="311">
        <v>9</v>
      </c>
      <c r="J12" s="311">
        <v>10</v>
      </c>
      <c r="K12" s="311">
        <v>11</v>
      </c>
      <c r="L12" s="311">
        <v>12</v>
      </c>
      <c r="M12" s="311">
        <v>13</v>
      </c>
      <c r="N12" s="845">
        <v>14</v>
      </c>
      <c r="O12" s="846"/>
      <c r="P12" s="847"/>
      <c r="Q12" s="311">
        <v>15</v>
      </c>
      <c r="R12" s="311">
        <v>16</v>
      </c>
    </row>
    <row r="13" spans="1:21" ht="18.75" customHeight="1">
      <c r="A13" s="306" t="s">
        <v>41</v>
      </c>
      <c r="B13" s="994" t="s">
        <v>636</v>
      </c>
      <c r="C13" s="995"/>
      <c r="D13" s="995"/>
      <c r="E13" s="995"/>
      <c r="F13" s="995"/>
      <c r="G13" s="995"/>
      <c r="H13" s="995"/>
      <c r="I13" s="995"/>
      <c r="J13" s="995"/>
      <c r="K13" s="995"/>
      <c r="L13" s="995"/>
      <c r="M13" s="995"/>
      <c r="N13" s="995"/>
      <c r="O13" s="995"/>
      <c r="P13" s="995"/>
      <c r="Q13" s="995"/>
      <c r="R13" s="996"/>
    </row>
    <row r="14" spans="1:21" ht="69" customHeight="1">
      <c r="A14" s="308">
        <v>1</v>
      </c>
      <c r="B14" s="42" t="s">
        <v>424</v>
      </c>
      <c r="C14" s="88" t="s">
        <v>142</v>
      </c>
      <c r="D14" s="88" t="s">
        <v>190</v>
      </c>
      <c r="E14" s="313" t="s">
        <v>302</v>
      </c>
      <c r="F14" s="313">
        <v>2.7</v>
      </c>
      <c r="G14" s="313">
        <v>2023</v>
      </c>
      <c r="H14" s="313">
        <v>2.8</v>
      </c>
      <c r="I14" s="313">
        <v>2.81</v>
      </c>
      <c r="J14" s="313">
        <v>2.82</v>
      </c>
      <c r="K14" s="313">
        <v>2.83</v>
      </c>
      <c r="L14" s="313">
        <v>2.84</v>
      </c>
      <c r="M14" s="313">
        <v>2.85</v>
      </c>
      <c r="N14" s="763" t="s">
        <v>138</v>
      </c>
      <c r="O14" s="848"/>
      <c r="P14" s="764"/>
      <c r="Q14" s="313" t="s">
        <v>79</v>
      </c>
      <c r="R14" s="313" t="s">
        <v>79</v>
      </c>
      <c r="S14" s="197"/>
      <c r="T14" s="197" t="s">
        <v>425</v>
      </c>
    </row>
    <row r="15" spans="1:21" ht="38.25" customHeight="1">
      <c r="A15" s="942" t="s">
        <v>269</v>
      </c>
      <c r="B15" s="942"/>
      <c r="C15" s="942"/>
      <c r="D15" s="942"/>
      <c r="E15" s="942"/>
      <c r="F15" s="942"/>
      <c r="G15" s="942"/>
      <c r="H15" s="942"/>
      <c r="I15" s="942"/>
      <c r="J15" s="942"/>
      <c r="K15" s="942"/>
      <c r="L15" s="942"/>
      <c r="M15" s="942"/>
      <c r="N15" s="942"/>
      <c r="O15" s="942"/>
      <c r="P15" s="942"/>
      <c r="Q15" s="942"/>
      <c r="R15" s="942"/>
    </row>
    <row r="16" spans="1:21" ht="27.75" customHeight="1">
      <c r="A16" s="801" t="s">
        <v>20</v>
      </c>
      <c r="B16" s="801" t="s">
        <v>77</v>
      </c>
      <c r="C16" s="801" t="s">
        <v>11</v>
      </c>
      <c r="D16" s="311" t="s">
        <v>114</v>
      </c>
      <c r="E16" s="801" t="s">
        <v>83</v>
      </c>
      <c r="F16" s="801"/>
      <c r="G16" s="801"/>
      <c r="H16" s="801"/>
      <c r="I16" s="801"/>
      <c r="J16" s="801"/>
      <c r="K16" s="801"/>
      <c r="L16" s="801"/>
      <c r="M16" s="801"/>
      <c r="N16" s="801"/>
      <c r="O16" s="801"/>
      <c r="P16" s="801"/>
      <c r="Q16" s="801"/>
      <c r="R16" s="795" t="s">
        <v>115</v>
      </c>
    </row>
    <row r="17" spans="1:18">
      <c r="A17" s="801"/>
      <c r="B17" s="801"/>
      <c r="C17" s="801"/>
      <c r="D17" s="311" t="s">
        <v>116</v>
      </c>
      <c r="E17" s="311" t="s">
        <v>29</v>
      </c>
      <c r="F17" s="311" t="s">
        <v>30</v>
      </c>
      <c r="G17" s="311" t="s">
        <v>31</v>
      </c>
      <c r="H17" s="311" t="s">
        <v>32</v>
      </c>
      <c r="I17" s="845" t="s">
        <v>33</v>
      </c>
      <c r="J17" s="847"/>
      <c r="K17" s="845" t="s">
        <v>34</v>
      </c>
      <c r="L17" s="847"/>
      <c r="M17" s="311" t="s">
        <v>35</v>
      </c>
      <c r="N17" s="311" t="s">
        <v>36</v>
      </c>
      <c r="O17" s="311" t="s">
        <v>37</v>
      </c>
      <c r="P17" s="311" t="s">
        <v>38</v>
      </c>
      <c r="Q17" s="311" t="s">
        <v>39</v>
      </c>
      <c r="R17" s="795"/>
    </row>
    <row r="18" spans="1:18">
      <c r="A18" s="311">
        <v>1</v>
      </c>
      <c r="B18" s="311">
        <v>2</v>
      </c>
      <c r="C18" s="311">
        <v>3</v>
      </c>
      <c r="D18" s="311">
        <v>4</v>
      </c>
      <c r="E18" s="311">
        <v>5</v>
      </c>
      <c r="F18" s="311">
        <v>6</v>
      </c>
      <c r="G18" s="311">
        <v>7</v>
      </c>
      <c r="H18" s="311">
        <v>8</v>
      </c>
      <c r="I18" s="845">
        <v>9</v>
      </c>
      <c r="J18" s="847"/>
      <c r="K18" s="845">
        <v>9</v>
      </c>
      <c r="L18" s="847"/>
      <c r="M18" s="311">
        <v>10</v>
      </c>
      <c r="N18" s="311">
        <v>11</v>
      </c>
      <c r="O18" s="311">
        <v>12</v>
      </c>
      <c r="P18" s="311">
        <v>13</v>
      </c>
      <c r="Q18" s="311">
        <v>14</v>
      </c>
      <c r="R18" s="311">
        <v>15</v>
      </c>
    </row>
    <row r="19" spans="1:18" ht="15.75" customHeight="1">
      <c r="A19" s="306" t="str">
        <f>A13</f>
        <v>1.</v>
      </c>
      <c r="B19" s="944" t="str">
        <f>B13</f>
        <v>Задача комплекса процессных мероприятий «Обеспечение деятельности медицинский учреждений, связанных с обеспечением заготовки, хранения, переработки крови и ее компонентов, а также привлечением населения к донорству»</v>
      </c>
      <c r="C19" s="945"/>
      <c r="D19" s="945"/>
      <c r="E19" s="945"/>
      <c r="F19" s="945"/>
      <c r="G19" s="945"/>
      <c r="H19" s="945"/>
      <c r="I19" s="945"/>
      <c r="J19" s="945"/>
      <c r="K19" s="945"/>
      <c r="L19" s="945"/>
      <c r="M19" s="945"/>
      <c r="N19" s="945"/>
      <c r="O19" s="945"/>
      <c r="P19" s="945"/>
      <c r="Q19" s="945"/>
      <c r="R19" s="946"/>
    </row>
    <row r="20" spans="1:18" ht="66.75" customHeight="1">
      <c r="A20" s="313">
        <v>1</v>
      </c>
      <c r="B20" s="319" t="str">
        <f>B14</f>
        <v xml:space="preserve">Количество донаций крови и ее компонентов на 1 донора Мурманской области </v>
      </c>
      <c r="C20" s="313" t="str">
        <f>D14</f>
        <v>КПМ</v>
      </c>
      <c r="D20" s="313" t="str">
        <f>E14</f>
        <v>Условная единица</v>
      </c>
      <c r="E20" s="313" t="s">
        <v>44</v>
      </c>
      <c r="F20" s="313" t="s">
        <v>44</v>
      </c>
      <c r="G20" s="313">
        <v>1.9</v>
      </c>
      <c r="H20" s="313" t="s">
        <v>44</v>
      </c>
      <c r="I20" s="763" t="s">
        <v>44</v>
      </c>
      <c r="J20" s="764"/>
      <c r="K20" s="763">
        <v>2.2000000000000002</v>
      </c>
      <c r="L20" s="764"/>
      <c r="M20" s="313" t="s">
        <v>44</v>
      </c>
      <c r="N20" s="313" t="s">
        <v>44</v>
      </c>
      <c r="O20" s="313">
        <v>2.5</v>
      </c>
      <c r="P20" s="313" t="s">
        <v>44</v>
      </c>
      <c r="Q20" s="313" t="s">
        <v>44</v>
      </c>
      <c r="R20" s="313">
        <f>H14</f>
        <v>2.8</v>
      </c>
    </row>
    <row r="21" spans="1:18" ht="49.5" customHeight="1">
      <c r="A21" s="47" t="s">
        <v>1046</v>
      </c>
    </row>
    <row r="22" spans="1:18" ht="17.25" customHeight="1">
      <c r="A22" s="801" t="s">
        <v>20</v>
      </c>
      <c r="B22" s="801" t="s">
        <v>117</v>
      </c>
      <c r="C22" s="840" t="s">
        <v>118</v>
      </c>
      <c r="D22" s="840" t="s">
        <v>119</v>
      </c>
      <c r="E22" s="801" t="s">
        <v>14</v>
      </c>
      <c r="F22" s="801"/>
      <c r="G22" s="801" t="s">
        <v>120</v>
      </c>
      <c r="H22" s="801"/>
      <c r="I22" s="801"/>
      <c r="J22" s="801"/>
      <c r="K22" s="801"/>
      <c r="L22" s="801"/>
    </row>
    <row r="23" spans="1:18" ht="24.75" customHeight="1">
      <c r="A23" s="801"/>
      <c r="B23" s="801"/>
      <c r="C23" s="841"/>
      <c r="D23" s="841"/>
      <c r="E23" s="801"/>
      <c r="F23" s="801"/>
      <c r="G23" s="801"/>
      <c r="H23" s="801"/>
      <c r="I23" s="801"/>
      <c r="J23" s="801"/>
      <c r="K23" s="801"/>
      <c r="L23" s="801"/>
    </row>
    <row r="24" spans="1:18" ht="49.5" customHeight="1">
      <c r="A24" s="801"/>
      <c r="B24" s="801"/>
      <c r="C24" s="842"/>
      <c r="D24" s="842"/>
      <c r="E24" s="313" t="s">
        <v>25</v>
      </c>
      <c r="F24" s="313" t="s">
        <v>26</v>
      </c>
      <c r="G24" s="311">
        <v>2025</v>
      </c>
      <c r="H24" s="311">
        <v>2026</v>
      </c>
      <c r="I24" s="311">
        <v>2027</v>
      </c>
      <c r="J24" s="311">
        <v>2028</v>
      </c>
      <c r="K24" s="311">
        <v>2029</v>
      </c>
      <c r="L24" s="311">
        <v>2030</v>
      </c>
    </row>
    <row r="25" spans="1:18" ht="15" customHeight="1">
      <c r="A25" s="311">
        <v>1</v>
      </c>
      <c r="B25" s="311">
        <v>2</v>
      </c>
      <c r="C25" s="311">
        <v>3</v>
      </c>
      <c r="D25" s="311">
        <v>4</v>
      </c>
      <c r="E25" s="313">
        <v>5</v>
      </c>
      <c r="F25" s="313">
        <v>6</v>
      </c>
      <c r="G25" s="311">
        <v>7</v>
      </c>
      <c r="H25" s="311">
        <v>8</v>
      </c>
      <c r="I25" s="311">
        <v>9</v>
      </c>
      <c r="J25" s="311">
        <v>10</v>
      </c>
      <c r="K25" s="311">
        <v>11</v>
      </c>
      <c r="L25" s="311">
        <v>12</v>
      </c>
    </row>
    <row r="26" spans="1:18" ht="36.75" customHeight="1">
      <c r="A26" s="306" t="str">
        <f>A19</f>
        <v>1.</v>
      </c>
      <c r="B26" s="944" t="str">
        <f>B19</f>
        <v>Задача комплекса процессных мероприятий «Обеспечение деятельности медицинский учреждений, связанных с обеспечением заготовки, хранения, переработки крови и ее компонентов, а также привлечением населения к донорству»</v>
      </c>
      <c r="C26" s="945"/>
      <c r="D26" s="945"/>
      <c r="E26" s="945"/>
      <c r="F26" s="945"/>
      <c r="G26" s="945"/>
      <c r="H26" s="945"/>
      <c r="I26" s="945"/>
      <c r="J26" s="945"/>
      <c r="K26" s="945"/>
      <c r="L26" s="946"/>
    </row>
    <row r="27" spans="1:18" ht="133.5" customHeight="1">
      <c r="A27" s="104" t="s">
        <v>41</v>
      </c>
      <c r="B27" s="105" t="s">
        <v>1047</v>
      </c>
      <c r="C27" s="106" t="s">
        <v>207</v>
      </c>
      <c r="D27" s="106" t="s">
        <v>302</v>
      </c>
      <c r="E27" s="106">
        <v>1</v>
      </c>
      <c r="F27" s="106">
        <v>2023</v>
      </c>
      <c r="G27" s="106">
        <v>1</v>
      </c>
      <c r="H27" s="106">
        <v>1</v>
      </c>
      <c r="I27" s="106">
        <v>1</v>
      </c>
      <c r="J27" s="106">
        <v>1</v>
      </c>
      <c r="K27" s="106">
        <v>1</v>
      </c>
      <c r="L27" s="106">
        <v>1</v>
      </c>
      <c r="M27" s="115" t="s">
        <v>426</v>
      </c>
    </row>
    <row r="28" spans="1:18" ht="34.5" customHeight="1">
      <c r="A28" s="313" t="s">
        <v>42</v>
      </c>
      <c r="B28" s="813" t="s">
        <v>427</v>
      </c>
      <c r="C28" s="814"/>
      <c r="D28" s="814"/>
      <c r="E28" s="814"/>
      <c r="F28" s="814"/>
      <c r="G28" s="814"/>
      <c r="H28" s="814"/>
      <c r="I28" s="814"/>
      <c r="J28" s="814"/>
      <c r="K28" s="814"/>
      <c r="L28" s="815"/>
    </row>
    <row r="29" spans="1:18" ht="111" customHeight="1">
      <c r="A29" s="104" t="s">
        <v>63</v>
      </c>
      <c r="B29" s="105" t="s">
        <v>1048</v>
      </c>
      <c r="C29" s="106" t="s">
        <v>207</v>
      </c>
      <c r="D29" s="106" t="s">
        <v>302</v>
      </c>
      <c r="E29" s="106">
        <v>1</v>
      </c>
      <c r="F29" s="106">
        <v>2023</v>
      </c>
      <c r="G29" s="106">
        <v>1</v>
      </c>
      <c r="H29" s="106">
        <v>1</v>
      </c>
      <c r="I29" s="106">
        <v>1</v>
      </c>
      <c r="J29" s="106">
        <v>1</v>
      </c>
      <c r="K29" s="106">
        <v>1</v>
      </c>
      <c r="L29" s="106">
        <v>1</v>
      </c>
      <c r="M29" s="115" t="s">
        <v>428</v>
      </c>
      <c r="P29" s="8"/>
    </row>
    <row r="30" spans="1:18" ht="28.5" customHeight="1">
      <c r="A30" s="313" t="s">
        <v>64</v>
      </c>
      <c r="B30" s="813" t="s">
        <v>169</v>
      </c>
      <c r="C30" s="814"/>
      <c r="D30" s="814"/>
      <c r="E30" s="814"/>
      <c r="F30" s="814"/>
      <c r="G30" s="814"/>
      <c r="H30" s="814"/>
      <c r="I30" s="814"/>
      <c r="J30" s="814"/>
      <c r="K30" s="814"/>
      <c r="L30" s="815"/>
    </row>
    <row r="31" spans="1:18" ht="140.25" customHeight="1">
      <c r="A31" s="104" t="s">
        <v>69</v>
      </c>
      <c r="B31" s="105" t="s">
        <v>1049</v>
      </c>
      <c r="C31" s="106" t="s">
        <v>207</v>
      </c>
      <c r="D31" s="106" t="s">
        <v>302</v>
      </c>
      <c r="E31" s="106">
        <v>1</v>
      </c>
      <c r="F31" s="106">
        <v>2023</v>
      </c>
      <c r="G31" s="106">
        <v>1</v>
      </c>
      <c r="H31" s="106">
        <v>1</v>
      </c>
      <c r="I31" s="106">
        <v>1</v>
      </c>
      <c r="J31" s="106">
        <v>1</v>
      </c>
      <c r="K31" s="106">
        <v>1</v>
      </c>
      <c r="L31" s="106">
        <v>1</v>
      </c>
      <c r="M31" s="115" t="s">
        <v>432</v>
      </c>
      <c r="P31" s="8"/>
    </row>
    <row r="32" spans="1:18" ht="28.5" customHeight="1">
      <c r="A32" s="313" t="s">
        <v>70</v>
      </c>
      <c r="B32" s="813" t="s">
        <v>434</v>
      </c>
      <c r="C32" s="814"/>
      <c r="D32" s="814"/>
      <c r="E32" s="814"/>
      <c r="F32" s="814"/>
      <c r="G32" s="814"/>
      <c r="H32" s="814"/>
      <c r="I32" s="814"/>
      <c r="J32" s="814"/>
      <c r="K32" s="814"/>
      <c r="L32" s="815"/>
    </row>
    <row r="33" spans="1:20" ht="130.5" customHeight="1">
      <c r="A33" s="104" t="s">
        <v>74</v>
      </c>
      <c r="B33" s="105" t="s">
        <v>1050</v>
      </c>
      <c r="C33" s="106" t="s">
        <v>50</v>
      </c>
      <c r="D33" s="106" t="s">
        <v>256</v>
      </c>
      <c r="E33" s="106">
        <v>100</v>
      </c>
      <c r="F33" s="106">
        <v>2023</v>
      </c>
      <c r="G33" s="106">
        <v>100</v>
      </c>
      <c r="H33" s="106">
        <v>100</v>
      </c>
      <c r="I33" s="106">
        <v>100</v>
      </c>
      <c r="J33" s="106">
        <v>100</v>
      </c>
      <c r="K33" s="106">
        <v>100</v>
      </c>
      <c r="L33" s="106">
        <v>100</v>
      </c>
      <c r="M33" s="115" t="s">
        <v>433</v>
      </c>
      <c r="P33" s="8"/>
    </row>
    <row r="34" spans="1:20" ht="28.5" customHeight="1">
      <c r="A34" s="313" t="s">
        <v>75</v>
      </c>
      <c r="B34" s="813" t="s">
        <v>259</v>
      </c>
      <c r="C34" s="814"/>
      <c r="D34" s="814"/>
      <c r="E34" s="814"/>
      <c r="F34" s="814"/>
      <c r="G34" s="814"/>
      <c r="H34" s="814"/>
      <c r="I34" s="814"/>
      <c r="J34" s="814"/>
      <c r="K34" s="814"/>
      <c r="L34" s="815"/>
    </row>
    <row r="35" spans="1:20" ht="38.25" customHeight="1"/>
    <row r="36" spans="1:20" ht="54" customHeight="1">
      <c r="A36" s="992" t="s">
        <v>1319</v>
      </c>
      <c r="B36" s="957"/>
      <c r="C36" s="957"/>
      <c r="D36" s="957"/>
      <c r="E36" s="957"/>
      <c r="F36" s="957"/>
      <c r="G36" s="957"/>
      <c r="H36" s="957"/>
      <c r="I36" s="957"/>
      <c r="J36" s="957"/>
      <c r="K36" s="957"/>
      <c r="L36" s="993"/>
    </row>
    <row r="37" spans="1:20" ht="53.25" customHeight="1">
      <c r="A37" s="821" t="s">
        <v>121</v>
      </c>
      <c r="B37" s="821"/>
      <c r="C37" s="821"/>
      <c r="D37" s="821"/>
      <c r="E37" s="821"/>
      <c r="F37" s="795" t="s">
        <v>87</v>
      </c>
      <c r="G37" s="795"/>
      <c r="H37" s="795"/>
      <c r="I37" s="795"/>
      <c r="J37" s="795"/>
      <c r="K37" s="795"/>
      <c r="L37" s="795"/>
    </row>
    <row r="38" spans="1:20" ht="26.25" customHeight="1">
      <c r="A38" s="821"/>
      <c r="B38" s="821"/>
      <c r="C38" s="821"/>
      <c r="D38" s="821"/>
      <c r="E38" s="821"/>
      <c r="F38" s="84">
        <v>2025</v>
      </c>
      <c r="G38" s="84">
        <v>2026</v>
      </c>
      <c r="H38" s="84">
        <v>2027</v>
      </c>
      <c r="I38" s="84">
        <v>2028</v>
      </c>
      <c r="J38" s="84">
        <v>2029</v>
      </c>
      <c r="K38" s="84">
        <v>2030</v>
      </c>
      <c r="L38" s="84" t="s">
        <v>24</v>
      </c>
    </row>
    <row r="39" spans="1:20" ht="15.75" customHeight="1">
      <c r="A39" s="822" t="s">
        <v>122</v>
      </c>
      <c r="B39" s="822"/>
      <c r="C39" s="822"/>
      <c r="D39" s="822"/>
      <c r="E39" s="822"/>
      <c r="F39" s="124">
        <f t="shared" ref="F39:K41" si="0">F57+F67+F77+F87</f>
        <v>340378.73375000001</v>
      </c>
      <c r="G39" s="124">
        <f t="shared" si="0"/>
        <v>340650.68075</v>
      </c>
      <c r="H39" s="124">
        <f t="shared" si="0"/>
        <v>340650.68075</v>
      </c>
      <c r="I39" s="124">
        <f t="shared" si="0"/>
        <v>340650.68075</v>
      </c>
      <c r="J39" s="124">
        <f t="shared" si="0"/>
        <v>340650.68075</v>
      </c>
      <c r="K39" s="124">
        <f t="shared" si="0"/>
        <v>340650.68075</v>
      </c>
      <c r="L39" s="124">
        <f>F39+G39+H39+I39+J39+K39</f>
        <v>2043632.1375000002</v>
      </c>
      <c r="N39" s="58"/>
      <c r="O39" s="58"/>
      <c r="P39" s="58"/>
      <c r="Q39" s="58"/>
      <c r="R39" s="58"/>
      <c r="S39" s="58"/>
      <c r="T39" s="58"/>
    </row>
    <row r="40" spans="1:20" ht="15.75" customHeight="1">
      <c r="A40" s="804" t="s">
        <v>89</v>
      </c>
      <c r="B40" s="804"/>
      <c r="C40" s="804"/>
      <c r="D40" s="804"/>
      <c r="E40" s="804"/>
      <c r="F40" s="125">
        <f t="shared" si="0"/>
        <v>340378.73375000001</v>
      </c>
      <c r="G40" s="125">
        <f t="shared" si="0"/>
        <v>340650.68075</v>
      </c>
      <c r="H40" s="125">
        <f t="shared" si="0"/>
        <v>340650.68075</v>
      </c>
      <c r="I40" s="125">
        <f t="shared" si="0"/>
        <v>340650.68075</v>
      </c>
      <c r="J40" s="125">
        <f t="shared" si="0"/>
        <v>340650.68075</v>
      </c>
      <c r="K40" s="125">
        <f t="shared" si="0"/>
        <v>340650.68075</v>
      </c>
      <c r="L40" s="125">
        <f>F40+G40+H40+I40+J40+K40</f>
        <v>2043632.1375000002</v>
      </c>
      <c r="N40" s="224">
        <v>340378.68375000003</v>
      </c>
      <c r="O40" s="224">
        <v>340650.63075000001</v>
      </c>
      <c r="P40" s="224">
        <v>340650.63075000001</v>
      </c>
      <c r="Q40" s="58"/>
      <c r="R40" s="58"/>
      <c r="S40" s="58"/>
      <c r="T40" s="58"/>
    </row>
    <row r="41" spans="1:20" ht="15.75" customHeight="1">
      <c r="A41" s="810"/>
      <c r="B41" s="811" t="s">
        <v>90</v>
      </c>
      <c r="C41" s="811"/>
      <c r="D41" s="811"/>
      <c r="E41" s="811"/>
      <c r="F41" s="125">
        <f t="shared" si="0"/>
        <v>0</v>
      </c>
      <c r="G41" s="125">
        <f t="shared" si="0"/>
        <v>0</v>
      </c>
      <c r="H41" s="125">
        <f t="shared" si="0"/>
        <v>0</v>
      </c>
      <c r="I41" s="125">
        <f t="shared" si="0"/>
        <v>0</v>
      </c>
      <c r="J41" s="125">
        <f t="shared" si="0"/>
        <v>0</v>
      </c>
      <c r="K41" s="125">
        <f t="shared" si="0"/>
        <v>0</v>
      </c>
      <c r="L41" s="234">
        <f>I41+J41+K41</f>
        <v>0</v>
      </c>
      <c r="N41" s="224">
        <f>N40-F40</f>
        <v>-4.9999999988358468E-2</v>
      </c>
      <c r="O41" s="224">
        <f t="shared" ref="O41:P41" si="1">O40-G40</f>
        <v>-4.9999999988358468E-2</v>
      </c>
      <c r="P41" s="224">
        <f t="shared" si="1"/>
        <v>-4.9999999988358468E-2</v>
      </c>
    </row>
    <row r="42" spans="1:20" ht="33" customHeight="1">
      <c r="A42" s="810"/>
      <c r="B42" s="806" t="s">
        <v>91</v>
      </c>
      <c r="C42" s="806"/>
      <c r="D42" s="806"/>
      <c r="E42" s="806"/>
      <c r="F42" s="232">
        <v>0</v>
      </c>
      <c r="G42" s="232">
        <v>0</v>
      </c>
      <c r="H42" s="232">
        <v>0</v>
      </c>
      <c r="I42" s="232">
        <v>0</v>
      </c>
      <c r="J42" s="232">
        <v>0</v>
      </c>
      <c r="K42" s="232">
        <v>0</v>
      </c>
      <c r="L42" s="232">
        <v>0</v>
      </c>
    </row>
    <row r="43" spans="1:20" ht="15.75" customHeight="1">
      <c r="A43" s="810"/>
      <c r="B43" s="804" t="s">
        <v>40</v>
      </c>
      <c r="C43" s="804"/>
      <c r="D43" s="804"/>
      <c r="E43" s="804"/>
      <c r="F43" s="232">
        <v>0</v>
      </c>
      <c r="G43" s="232">
        <v>0</v>
      </c>
      <c r="H43" s="232">
        <v>0</v>
      </c>
      <c r="I43" s="232">
        <v>0</v>
      </c>
      <c r="J43" s="232">
        <v>0</v>
      </c>
      <c r="K43" s="232">
        <v>0</v>
      </c>
      <c r="L43" s="232">
        <v>0</v>
      </c>
    </row>
    <row r="44" spans="1:20" ht="30" customHeight="1">
      <c r="A44" s="810"/>
      <c r="B44" s="804" t="s">
        <v>123</v>
      </c>
      <c r="C44" s="804"/>
      <c r="D44" s="804"/>
      <c r="E44" s="804"/>
      <c r="F44" s="232">
        <v>0</v>
      </c>
      <c r="G44" s="232">
        <v>0</v>
      </c>
      <c r="H44" s="232">
        <v>0</v>
      </c>
      <c r="I44" s="232">
        <v>0</v>
      </c>
      <c r="J44" s="232">
        <v>0</v>
      </c>
      <c r="K44" s="232">
        <v>0</v>
      </c>
      <c r="L44" s="232">
        <v>0</v>
      </c>
      <c r="P44" s="58"/>
    </row>
    <row r="45" spans="1:20" ht="36" customHeight="1">
      <c r="A45" s="804" t="s">
        <v>93</v>
      </c>
      <c r="B45" s="804"/>
      <c r="C45" s="804"/>
      <c r="D45" s="804"/>
      <c r="E45" s="804"/>
      <c r="F45" s="233">
        <f>F63+F73+F83+F93</f>
        <v>0</v>
      </c>
      <c r="G45" s="233">
        <f t="shared" ref="G45:K45" si="2">G63+G73+G83+G93</f>
        <v>0</v>
      </c>
      <c r="H45" s="233">
        <f t="shared" si="2"/>
        <v>0</v>
      </c>
      <c r="I45" s="233">
        <f t="shared" si="2"/>
        <v>0</v>
      </c>
      <c r="J45" s="233">
        <f t="shared" si="2"/>
        <v>0</v>
      </c>
      <c r="K45" s="233">
        <f t="shared" si="2"/>
        <v>0</v>
      </c>
      <c r="L45" s="233">
        <f>L63+L73</f>
        <v>0</v>
      </c>
    </row>
    <row r="46" spans="1:20" ht="15.75" customHeight="1">
      <c r="A46" s="804" t="s">
        <v>94</v>
      </c>
      <c r="B46" s="804"/>
      <c r="C46" s="804"/>
      <c r="D46" s="804"/>
      <c r="E46" s="804"/>
      <c r="F46" s="232">
        <v>0</v>
      </c>
      <c r="G46" s="232">
        <v>0</v>
      </c>
      <c r="H46" s="232">
        <v>0</v>
      </c>
      <c r="I46" s="232">
        <v>0</v>
      </c>
      <c r="J46" s="232">
        <v>0</v>
      </c>
      <c r="K46" s="232">
        <v>0</v>
      </c>
      <c r="L46" s="232">
        <v>0</v>
      </c>
      <c r="N46" s="189"/>
      <c r="O46" s="189"/>
      <c r="P46" s="189"/>
      <c r="S46" s="58"/>
    </row>
    <row r="47" spans="1:20" ht="22.5" customHeight="1">
      <c r="A47" s="804" t="s">
        <v>95</v>
      </c>
      <c r="B47" s="804"/>
      <c r="C47" s="804"/>
      <c r="D47" s="804"/>
      <c r="E47" s="804"/>
      <c r="F47" s="232">
        <v>0</v>
      </c>
      <c r="G47" s="232">
        <v>0</v>
      </c>
      <c r="H47" s="232">
        <v>0</v>
      </c>
      <c r="I47" s="232">
        <v>0</v>
      </c>
      <c r="J47" s="232">
        <v>0</v>
      </c>
      <c r="K47" s="232">
        <v>0</v>
      </c>
      <c r="L47" s="232">
        <v>0</v>
      </c>
    </row>
    <row r="48" spans="1:20" ht="67.5" customHeight="1">
      <c r="A48" s="807" t="s">
        <v>836</v>
      </c>
      <c r="B48" s="808"/>
      <c r="C48" s="808"/>
      <c r="D48" s="808"/>
      <c r="E48" s="809"/>
      <c r="F48" s="303">
        <f>F39</f>
        <v>340378.73375000001</v>
      </c>
      <c r="G48" s="303">
        <f t="shared" ref="G48:L49" si="3">G39</f>
        <v>340650.68075</v>
      </c>
      <c r="H48" s="303">
        <f t="shared" si="3"/>
        <v>340650.68075</v>
      </c>
      <c r="I48" s="303">
        <f t="shared" si="3"/>
        <v>340650.68075</v>
      </c>
      <c r="J48" s="303">
        <f t="shared" si="3"/>
        <v>340650.68075</v>
      </c>
      <c r="K48" s="303">
        <f t="shared" si="3"/>
        <v>340650.68075</v>
      </c>
      <c r="L48" s="323">
        <f>L39</f>
        <v>2043632.1375000002</v>
      </c>
      <c r="T48" s="58"/>
    </row>
    <row r="49" spans="1:21" ht="21" customHeight="1">
      <c r="A49" s="804" t="s">
        <v>89</v>
      </c>
      <c r="B49" s="804"/>
      <c r="C49" s="804"/>
      <c r="D49" s="804"/>
      <c r="E49" s="804"/>
      <c r="F49" s="231">
        <f>F40</f>
        <v>340378.73375000001</v>
      </c>
      <c r="G49" s="231">
        <f t="shared" si="3"/>
        <v>340650.68075</v>
      </c>
      <c r="H49" s="231">
        <f t="shared" si="3"/>
        <v>340650.68075</v>
      </c>
      <c r="I49" s="231">
        <f t="shared" si="3"/>
        <v>340650.68075</v>
      </c>
      <c r="J49" s="231">
        <f t="shared" si="3"/>
        <v>340650.68075</v>
      </c>
      <c r="K49" s="231">
        <f t="shared" si="3"/>
        <v>340650.68075</v>
      </c>
      <c r="L49" s="231">
        <f t="shared" si="3"/>
        <v>2043632.1375000002</v>
      </c>
      <c r="T49" s="43"/>
      <c r="U49" s="43"/>
    </row>
    <row r="50" spans="1:21" ht="15.75" customHeight="1">
      <c r="A50" s="810"/>
      <c r="B50" s="811" t="s">
        <v>90</v>
      </c>
      <c r="C50" s="811"/>
      <c r="D50" s="811"/>
      <c r="E50" s="811"/>
      <c r="F50" s="125">
        <v>0</v>
      </c>
      <c r="G50" s="125">
        <f t="shared" ref="G50:K50" si="4">G69+G79+G89+G99</f>
        <v>0</v>
      </c>
      <c r="H50" s="125">
        <f t="shared" si="4"/>
        <v>0</v>
      </c>
      <c r="I50" s="125">
        <f t="shared" si="4"/>
        <v>0</v>
      </c>
      <c r="J50" s="125">
        <f t="shared" si="4"/>
        <v>0</v>
      </c>
      <c r="K50" s="125">
        <f t="shared" si="4"/>
        <v>0</v>
      </c>
      <c r="L50" s="234">
        <f>I50+J50+K50</f>
        <v>0</v>
      </c>
      <c r="T50" s="43"/>
      <c r="U50" s="43"/>
    </row>
    <row r="51" spans="1:21" ht="35.25" customHeight="1">
      <c r="A51" s="810"/>
      <c r="B51" s="806" t="s">
        <v>91</v>
      </c>
      <c r="C51" s="806"/>
      <c r="D51" s="806"/>
      <c r="E51" s="806"/>
      <c r="F51" s="232">
        <v>0</v>
      </c>
      <c r="G51" s="232">
        <v>0</v>
      </c>
      <c r="H51" s="232">
        <v>0</v>
      </c>
      <c r="I51" s="232">
        <v>0</v>
      </c>
      <c r="J51" s="232">
        <v>0</v>
      </c>
      <c r="K51" s="232">
        <v>0</v>
      </c>
      <c r="L51" s="232">
        <v>0</v>
      </c>
    </row>
    <row r="52" spans="1:21" ht="15.75" customHeight="1">
      <c r="A52" s="810"/>
      <c r="B52" s="804" t="s">
        <v>40</v>
      </c>
      <c r="C52" s="804"/>
      <c r="D52" s="804"/>
      <c r="E52" s="804"/>
      <c r="F52" s="232">
        <v>0</v>
      </c>
      <c r="G52" s="232">
        <v>0</v>
      </c>
      <c r="H52" s="232">
        <v>0</v>
      </c>
      <c r="I52" s="232">
        <v>0</v>
      </c>
      <c r="J52" s="232">
        <v>0</v>
      </c>
      <c r="K52" s="232">
        <v>0</v>
      </c>
      <c r="L52" s="232">
        <v>0</v>
      </c>
    </row>
    <row r="53" spans="1:21" ht="54.75" customHeight="1">
      <c r="A53" s="810"/>
      <c r="B53" s="804" t="s">
        <v>123</v>
      </c>
      <c r="C53" s="804"/>
      <c r="D53" s="804"/>
      <c r="E53" s="804"/>
      <c r="F53" s="232">
        <v>0</v>
      </c>
      <c r="G53" s="232">
        <v>0</v>
      </c>
      <c r="H53" s="232">
        <v>0</v>
      </c>
      <c r="I53" s="232">
        <v>0</v>
      </c>
      <c r="J53" s="232">
        <v>0</v>
      </c>
      <c r="K53" s="232">
        <v>0</v>
      </c>
      <c r="L53" s="232">
        <v>0</v>
      </c>
    </row>
    <row r="54" spans="1:21" ht="32.25" customHeight="1">
      <c r="A54" s="804" t="s">
        <v>93</v>
      </c>
      <c r="B54" s="804"/>
      <c r="C54" s="804"/>
      <c r="D54" s="804"/>
      <c r="E54" s="804"/>
      <c r="F54" s="233">
        <v>0</v>
      </c>
      <c r="G54" s="233">
        <f t="shared" ref="G54:K54" si="5">G73+G83+G93+G103</f>
        <v>0</v>
      </c>
      <c r="H54" s="233">
        <f t="shared" si="5"/>
        <v>0</v>
      </c>
      <c r="I54" s="233">
        <f t="shared" si="5"/>
        <v>0</v>
      </c>
      <c r="J54" s="233">
        <f t="shared" si="5"/>
        <v>0</v>
      </c>
      <c r="K54" s="233">
        <f t="shared" si="5"/>
        <v>0</v>
      </c>
      <c r="L54" s="233">
        <f>L73+L83</f>
        <v>0</v>
      </c>
    </row>
    <row r="55" spans="1:21" ht="18" customHeight="1">
      <c r="A55" s="804" t="s">
        <v>94</v>
      </c>
      <c r="B55" s="804"/>
      <c r="C55" s="804"/>
      <c r="D55" s="804"/>
      <c r="E55" s="804"/>
      <c r="F55" s="232">
        <v>0</v>
      </c>
      <c r="G55" s="232">
        <v>0</v>
      </c>
      <c r="H55" s="232">
        <v>0</v>
      </c>
      <c r="I55" s="232">
        <v>0</v>
      </c>
      <c r="J55" s="232">
        <v>0</v>
      </c>
      <c r="K55" s="232">
        <v>0</v>
      </c>
      <c r="L55" s="232">
        <v>0</v>
      </c>
    </row>
    <row r="56" spans="1:21" ht="15.75" customHeight="1">
      <c r="A56" s="804" t="s">
        <v>95</v>
      </c>
      <c r="B56" s="804"/>
      <c r="C56" s="804"/>
      <c r="D56" s="804"/>
      <c r="E56" s="804"/>
      <c r="F56" s="232">
        <v>0</v>
      </c>
      <c r="G56" s="232">
        <v>0</v>
      </c>
      <c r="H56" s="232">
        <v>0</v>
      </c>
      <c r="I56" s="232">
        <v>0</v>
      </c>
      <c r="J56" s="232">
        <v>0</v>
      </c>
      <c r="K56" s="232">
        <v>0</v>
      </c>
      <c r="L56" s="232">
        <v>0</v>
      </c>
    </row>
    <row r="57" spans="1:21" ht="52.5" customHeight="1">
      <c r="A57" s="812" t="s">
        <v>1051</v>
      </c>
      <c r="B57" s="812"/>
      <c r="C57" s="812"/>
      <c r="D57" s="812"/>
      <c r="E57" s="812"/>
      <c r="F57" s="124">
        <f>F58+F63+F64+F65</f>
        <v>179.6</v>
      </c>
      <c r="G57" s="124">
        <f t="shared" ref="G57:K57" si="6">G58+G63+G64+G65</f>
        <v>179.6</v>
      </c>
      <c r="H57" s="124">
        <f t="shared" si="6"/>
        <v>179.6</v>
      </c>
      <c r="I57" s="124">
        <f t="shared" si="6"/>
        <v>179.6</v>
      </c>
      <c r="J57" s="124">
        <f t="shared" si="6"/>
        <v>179.6</v>
      </c>
      <c r="K57" s="124">
        <f t="shared" si="6"/>
        <v>179.6</v>
      </c>
      <c r="L57" s="124">
        <f>F57+G57+H57+I57+J57+K57</f>
        <v>1077.5999999999999</v>
      </c>
      <c r="M57" s="219" t="s">
        <v>729</v>
      </c>
      <c r="N57" s="130"/>
      <c r="O57" s="130"/>
      <c r="P57" s="130"/>
      <c r="Q57" s="58"/>
      <c r="R57" s="58"/>
      <c r="S57" s="58"/>
    </row>
    <row r="58" spans="1:21" ht="15.75" customHeight="1">
      <c r="A58" s="804" t="s">
        <v>89</v>
      </c>
      <c r="B58" s="804"/>
      <c r="C58" s="804"/>
      <c r="D58" s="804"/>
      <c r="E58" s="804"/>
      <c r="F58" s="125">
        <v>179.6</v>
      </c>
      <c r="G58" s="125">
        <v>179.6</v>
      </c>
      <c r="H58" s="125">
        <v>179.6</v>
      </c>
      <c r="I58" s="125">
        <v>179.6</v>
      </c>
      <c r="J58" s="125">
        <v>179.6</v>
      </c>
      <c r="K58" s="125">
        <v>179.6</v>
      </c>
      <c r="L58" s="125">
        <f>F58+G58+H58+I58+J58+K58</f>
        <v>1077.5999999999999</v>
      </c>
      <c r="N58" s="245">
        <v>179.55</v>
      </c>
      <c r="O58" s="245">
        <v>179.55</v>
      </c>
      <c r="P58" s="245">
        <v>179.55</v>
      </c>
      <c r="Q58" s="305"/>
      <c r="R58" s="305"/>
      <c r="S58" s="281"/>
    </row>
    <row r="59" spans="1:21" ht="15.75" customHeight="1">
      <c r="A59" s="810"/>
      <c r="B59" s="811" t="s">
        <v>90</v>
      </c>
      <c r="C59" s="811"/>
      <c r="D59" s="811"/>
      <c r="E59" s="811"/>
      <c r="F59" s="125">
        <v>0</v>
      </c>
      <c r="G59" s="125">
        <f t="shared" ref="G59:K59" si="7">G79+G89+G99+G108</f>
        <v>0</v>
      </c>
      <c r="H59" s="125">
        <f t="shared" si="7"/>
        <v>0</v>
      </c>
      <c r="I59" s="125">
        <f t="shared" si="7"/>
        <v>0</v>
      </c>
      <c r="J59" s="125">
        <f t="shared" si="7"/>
        <v>0</v>
      </c>
      <c r="K59" s="125">
        <f t="shared" si="7"/>
        <v>0</v>
      </c>
      <c r="L59" s="234">
        <f>I59+J59+K59</f>
        <v>0</v>
      </c>
      <c r="N59" s="214"/>
      <c r="O59" s="214"/>
      <c r="P59" s="214"/>
      <c r="Q59" s="305"/>
      <c r="R59" s="305"/>
      <c r="S59" s="281"/>
    </row>
    <row r="60" spans="1:21" ht="36.75" customHeight="1">
      <c r="A60" s="810"/>
      <c r="B60" s="806" t="s">
        <v>91</v>
      </c>
      <c r="C60" s="806"/>
      <c r="D60" s="806"/>
      <c r="E60" s="806"/>
      <c r="F60" s="232">
        <v>0</v>
      </c>
      <c r="G60" s="232">
        <v>0</v>
      </c>
      <c r="H60" s="232">
        <v>0</v>
      </c>
      <c r="I60" s="232">
        <v>0</v>
      </c>
      <c r="J60" s="232">
        <v>0</v>
      </c>
      <c r="K60" s="232">
        <v>0</v>
      </c>
      <c r="L60" s="232">
        <v>0</v>
      </c>
      <c r="N60" s="214"/>
      <c r="O60" s="214"/>
      <c r="P60" s="214"/>
    </row>
    <row r="61" spans="1:21" ht="15.75" customHeight="1">
      <c r="A61" s="810"/>
      <c r="B61" s="804" t="s">
        <v>40</v>
      </c>
      <c r="C61" s="804"/>
      <c r="D61" s="804"/>
      <c r="E61" s="804"/>
      <c r="F61" s="232">
        <v>0</v>
      </c>
      <c r="G61" s="232">
        <v>0</v>
      </c>
      <c r="H61" s="232">
        <v>0</v>
      </c>
      <c r="I61" s="232">
        <v>0</v>
      </c>
      <c r="J61" s="232">
        <v>0</v>
      </c>
      <c r="K61" s="232">
        <v>0</v>
      </c>
      <c r="L61" s="232">
        <v>0</v>
      </c>
      <c r="N61" s="214"/>
      <c r="O61" s="214"/>
      <c r="P61" s="214"/>
    </row>
    <row r="62" spans="1:21" ht="35.25" customHeight="1">
      <c r="A62" s="810"/>
      <c r="B62" s="804" t="s">
        <v>123</v>
      </c>
      <c r="C62" s="804"/>
      <c r="D62" s="804"/>
      <c r="E62" s="804"/>
      <c r="F62" s="232">
        <v>0</v>
      </c>
      <c r="G62" s="232">
        <v>0</v>
      </c>
      <c r="H62" s="232">
        <v>0</v>
      </c>
      <c r="I62" s="232">
        <v>0</v>
      </c>
      <c r="J62" s="232">
        <v>0</v>
      </c>
      <c r="K62" s="232">
        <v>0</v>
      </c>
      <c r="L62" s="232">
        <v>0</v>
      </c>
      <c r="N62" s="214"/>
      <c r="O62" s="214"/>
      <c r="P62" s="214"/>
    </row>
    <row r="63" spans="1:21" ht="36.75" customHeight="1">
      <c r="A63" s="804" t="s">
        <v>93</v>
      </c>
      <c r="B63" s="804"/>
      <c r="C63" s="804"/>
      <c r="D63" s="804"/>
      <c r="E63" s="804"/>
      <c r="F63" s="233">
        <v>0</v>
      </c>
      <c r="G63" s="233">
        <f t="shared" ref="G63:K63" si="8">G83+G93+G103+G112</f>
        <v>0</v>
      </c>
      <c r="H63" s="233">
        <f t="shared" si="8"/>
        <v>0</v>
      </c>
      <c r="I63" s="233">
        <f t="shared" si="8"/>
        <v>0</v>
      </c>
      <c r="J63" s="233">
        <f t="shared" si="8"/>
        <v>0</v>
      </c>
      <c r="K63" s="233">
        <f t="shared" si="8"/>
        <v>0</v>
      </c>
      <c r="L63" s="233">
        <f>L83+L93</f>
        <v>0</v>
      </c>
    </row>
    <row r="64" spans="1:21" ht="15.75" customHeight="1">
      <c r="A64" s="804" t="s">
        <v>94</v>
      </c>
      <c r="B64" s="804"/>
      <c r="C64" s="804"/>
      <c r="D64" s="804"/>
      <c r="E64" s="804"/>
      <c r="F64" s="232">
        <v>0</v>
      </c>
      <c r="G64" s="232">
        <v>0</v>
      </c>
      <c r="H64" s="232">
        <v>0</v>
      </c>
      <c r="I64" s="232">
        <v>0</v>
      </c>
      <c r="J64" s="232">
        <v>0</v>
      </c>
      <c r="K64" s="232">
        <v>0</v>
      </c>
      <c r="L64" s="232">
        <v>0</v>
      </c>
    </row>
    <row r="65" spans="1:17" ht="15.75" customHeight="1">
      <c r="A65" s="804" t="s">
        <v>95</v>
      </c>
      <c r="B65" s="804"/>
      <c r="C65" s="804"/>
      <c r="D65" s="804"/>
      <c r="E65" s="804"/>
      <c r="F65" s="232">
        <v>0</v>
      </c>
      <c r="G65" s="232">
        <v>0</v>
      </c>
      <c r="H65" s="232">
        <v>0</v>
      </c>
      <c r="I65" s="232">
        <v>0</v>
      </c>
      <c r="J65" s="232">
        <v>0</v>
      </c>
      <c r="K65" s="232">
        <v>0</v>
      </c>
      <c r="L65" s="232">
        <v>0</v>
      </c>
    </row>
    <row r="66" spans="1:17" ht="15.75" customHeight="1">
      <c r="A66" s="803" t="s">
        <v>97</v>
      </c>
      <c r="B66" s="803"/>
      <c r="C66" s="803"/>
      <c r="D66" s="803"/>
      <c r="E66" s="803"/>
      <c r="F66" s="388">
        <v>0</v>
      </c>
      <c r="G66" s="388">
        <v>0</v>
      </c>
      <c r="H66" s="388">
        <v>0</v>
      </c>
      <c r="I66" s="388">
        <v>0</v>
      </c>
      <c r="J66" s="388">
        <v>0</v>
      </c>
      <c r="K66" s="388">
        <v>0</v>
      </c>
      <c r="L66" s="388">
        <v>0</v>
      </c>
    </row>
    <row r="67" spans="1:17" ht="55.5" customHeight="1">
      <c r="A67" s="812" t="s">
        <v>1052</v>
      </c>
      <c r="B67" s="812"/>
      <c r="C67" s="812"/>
      <c r="D67" s="812"/>
      <c r="E67" s="812"/>
      <c r="F67" s="124">
        <f>F68+F73+F74+F75</f>
        <v>25423.638749999998</v>
      </c>
      <c r="G67" s="124">
        <f t="shared" ref="G67:K67" si="9">G68+G73+G74+G75</f>
        <v>25423.638749999998</v>
      </c>
      <c r="H67" s="124">
        <f t="shared" si="9"/>
        <v>25423.638749999998</v>
      </c>
      <c r="I67" s="124">
        <f t="shared" si="9"/>
        <v>25423.638749999998</v>
      </c>
      <c r="J67" s="124">
        <f t="shared" si="9"/>
        <v>25423.638749999998</v>
      </c>
      <c r="K67" s="124">
        <f t="shared" si="9"/>
        <v>25423.638749999998</v>
      </c>
      <c r="L67" s="124">
        <f>F67+G67+H67+I67+J67+K67</f>
        <v>152541.83249999999</v>
      </c>
      <c r="M67" s="219" t="s">
        <v>670</v>
      </c>
    </row>
    <row r="68" spans="1:17" ht="15.75" customHeight="1">
      <c r="A68" s="804" t="s">
        <v>89</v>
      </c>
      <c r="B68" s="804"/>
      <c r="C68" s="804"/>
      <c r="D68" s="804"/>
      <c r="E68" s="804"/>
      <c r="F68" s="125">
        <v>25423.638749999998</v>
      </c>
      <c r="G68" s="125">
        <v>25423.638749999998</v>
      </c>
      <c r="H68" s="125">
        <v>25423.638749999998</v>
      </c>
      <c r="I68" s="125">
        <v>25423.638749999998</v>
      </c>
      <c r="J68" s="125">
        <v>25423.638749999998</v>
      </c>
      <c r="K68" s="125">
        <v>25423.638749999998</v>
      </c>
      <c r="L68" s="125">
        <f>F68+G68+H68+I68+J68+K68</f>
        <v>152541.83249999999</v>
      </c>
      <c r="N68" s="224">
        <v>25423.638749999998</v>
      </c>
      <c r="O68" s="224">
        <v>25423.638749999998</v>
      </c>
      <c r="P68" s="224">
        <v>25423.638749999998</v>
      </c>
    </row>
    <row r="69" spans="1:17" ht="15.75" customHeight="1">
      <c r="A69" s="810"/>
      <c r="B69" s="811" t="s">
        <v>90</v>
      </c>
      <c r="C69" s="811"/>
      <c r="D69" s="811"/>
      <c r="E69" s="811"/>
      <c r="F69" s="125">
        <v>0</v>
      </c>
      <c r="G69" s="125">
        <f t="shared" ref="G69:K69" si="10">G89+G99+G108+G117</f>
        <v>0</v>
      </c>
      <c r="H69" s="125">
        <f t="shared" si="10"/>
        <v>0</v>
      </c>
      <c r="I69" s="125">
        <f t="shared" si="10"/>
        <v>0</v>
      </c>
      <c r="J69" s="125">
        <f t="shared" si="10"/>
        <v>0</v>
      </c>
      <c r="K69" s="125">
        <f t="shared" si="10"/>
        <v>0</v>
      </c>
      <c r="L69" s="234">
        <f>I69+J69+K69</f>
        <v>0</v>
      </c>
      <c r="N69" s="224"/>
      <c r="O69" s="224"/>
      <c r="P69" s="224"/>
    </row>
    <row r="70" spans="1:17" ht="15.75" customHeight="1">
      <c r="A70" s="810"/>
      <c r="B70" s="806" t="s">
        <v>91</v>
      </c>
      <c r="C70" s="806"/>
      <c r="D70" s="806"/>
      <c r="E70" s="806"/>
      <c r="F70" s="232">
        <v>0</v>
      </c>
      <c r="G70" s="232">
        <v>0</v>
      </c>
      <c r="H70" s="232">
        <v>0</v>
      </c>
      <c r="I70" s="232">
        <v>0</v>
      </c>
      <c r="J70" s="232">
        <v>0</v>
      </c>
      <c r="K70" s="232">
        <v>0</v>
      </c>
      <c r="L70" s="232">
        <v>0</v>
      </c>
    </row>
    <row r="71" spans="1:17" ht="15.75" customHeight="1">
      <c r="A71" s="810"/>
      <c r="B71" s="804" t="s">
        <v>40</v>
      </c>
      <c r="C71" s="804"/>
      <c r="D71" s="804"/>
      <c r="E71" s="804"/>
      <c r="F71" s="232">
        <v>0</v>
      </c>
      <c r="G71" s="232">
        <v>0</v>
      </c>
      <c r="H71" s="232">
        <v>0</v>
      </c>
      <c r="I71" s="232">
        <v>0</v>
      </c>
      <c r="J71" s="232">
        <v>0</v>
      </c>
      <c r="K71" s="232">
        <v>0</v>
      </c>
      <c r="L71" s="232">
        <v>0</v>
      </c>
    </row>
    <row r="72" spans="1:17" ht="15.75" customHeight="1">
      <c r="A72" s="810"/>
      <c r="B72" s="804" t="s">
        <v>123</v>
      </c>
      <c r="C72" s="804"/>
      <c r="D72" s="804"/>
      <c r="E72" s="804"/>
      <c r="F72" s="232">
        <v>0</v>
      </c>
      <c r="G72" s="232">
        <v>0</v>
      </c>
      <c r="H72" s="232">
        <v>0</v>
      </c>
      <c r="I72" s="232">
        <v>0</v>
      </c>
      <c r="J72" s="232">
        <v>0</v>
      </c>
      <c r="K72" s="232">
        <v>0</v>
      </c>
      <c r="L72" s="232">
        <v>0</v>
      </c>
    </row>
    <row r="73" spans="1:17" ht="15.75" customHeight="1">
      <c r="A73" s="804" t="s">
        <v>93</v>
      </c>
      <c r="B73" s="804"/>
      <c r="C73" s="804"/>
      <c r="D73" s="804"/>
      <c r="E73" s="804"/>
      <c r="F73" s="233">
        <v>0</v>
      </c>
      <c r="G73" s="233">
        <f t="shared" ref="G73:K73" si="11">G93+G103+G112+G121</f>
        <v>0</v>
      </c>
      <c r="H73" s="233">
        <f t="shared" si="11"/>
        <v>0</v>
      </c>
      <c r="I73" s="233">
        <f t="shared" si="11"/>
        <v>0</v>
      </c>
      <c r="J73" s="233">
        <f t="shared" si="11"/>
        <v>0</v>
      </c>
      <c r="K73" s="233">
        <f t="shared" si="11"/>
        <v>0</v>
      </c>
      <c r="L73" s="233">
        <f>L93+L103</f>
        <v>0</v>
      </c>
    </row>
    <row r="74" spans="1:17" ht="15.75" customHeight="1">
      <c r="A74" s="804" t="s">
        <v>94</v>
      </c>
      <c r="B74" s="804"/>
      <c r="C74" s="804"/>
      <c r="D74" s="804"/>
      <c r="E74" s="804"/>
      <c r="F74" s="232">
        <v>0</v>
      </c>
      <c r="G74" s="232">
        <v>0</v>
      </c>
      <c r="H74" s="232">
        <v>0</v>
      </c>
      <c r="I74" s="232">
        <v>0</v>
      </c>
      <c r="J74" s="232">
        <v>0</v>
      </c>
      <c r="K74" s="232">
        <v>0</v>
      </c>
      <c r="L74" s="232">
        <v>0</v>
      </c>
    </row>
    <row r="75" spans="1:17" ht="15.75" customHeight="1">
      <c r="A75" s="804" t="s">
        <v>95</v>
      </c>
      <c r="B75" s="804"/>
      <c r="C75" s="804"/>
      <c r="D75" s="804"/>
      <c r="E75" s="804"/>
      <c r="F75" s="232">
        <v>0</v>
      </c>
      <c r="G75" s="232">
        <v>0</v>
      </c>
      <c r="H75" s="232">
        <v>0</v>
      </c>
      <c r="I75" s="232">
        <v>0</v>
      </c>
      <c r="J75" s="232">
        <v>0</v>
      </c>
      <c r="K75" s="232">
        <v>0</v>
      </c>
      <c r="L75" s="232">
        <v>0</v>
      </c>
    </row>
    <row r="76" spans="1:17" ht="15.75" customHeight="1">
      <c r="A76" s="803" t="s">
        <v>97</v>
      </c>
      <c r="B76" s="803"/>
      <c r="C76" s="803"/>
      <c r="D76" s="803"/>
      <c r="E76" s="803"/>
      <c r="F76" s="388">
        <v>0</v>
      </c>
      <c r="G76" s="388">
        <v>0</v>
      </c>
      <c r="H76" s="388">
        <v>0</v>
      </c>
      <c r="I76" s="388">
        <v>0</v>
      </c>
      <c r="J76" s="388">
        <v>0</v>
      </c>
      <c r="K76" s="388">
        <v>0</v>
      </c>
      <c r="L76" s="388">
        <v>0</v>
      </c>
    </row>
    <row r="77" spans="1:17" ht="57.75" customHeight="1">
      <c r="A77" s="812" t="s">
        <v>1053</v>
      </c>
      <c r="B77" s="812"/>
      <c r="C77" s="812"/>
      <c r="D77" s="812"/>
      <c r="E77" s="812"/>
      <c r="F77" s="124">
        <f>F78+F83+F84+F85</f>
        <v>103829.861</v>
      </c>
      <c r="G77" s="124">
        <f t="shared" ref="G77:K77" si="12">G78+G83+G84+G85</f>
        <v>104101.808</v>
      </c>
      <c r="H77" s="124">
        <f t="shared" si="12"/>
        <v>104101.808</v>
      </c>
      <c r="I77" s="124">
        <f t="shared" si="12"/>
        <v>104101.808</v>
      </c>
      <c r="J77" s="124">
        <f t="shared" si="12"/>
        <v>104101.808</v>
      </c>
      <c r="K77" s="124">
        <f t="shared" si="12"/>
        <v>104101.808</v>
      </c>
      <c r="L77" s="124">
        <f>F77+G77+H77+I77+J77+K77</f>
        <v>624338.90100000007</v>
      </c>
      <c r="M77" s="219" t="s">
        <v>669</v>
      </c>
    </row>
    <row r="78" spans="1:17" ht="15.75" customHeight="1">
      <c r="A78" s="804" t="s">
        <v>89</v>
      </c>
      <c r="B78" s="804"/>
      <c r="C78" s="804"/>
      <c r="D78" s="804"/>
      <c r="E78" s="804"/>
      <c r="F78" s="125">
        <v>103829.861</v>
      </c>
      <c r="G78" s="125">
        <v>104101.808</v>
      </c>
      <c r="H78" s="125">
        <v>104101.808</v>
      </c>
      <c r="I78" s="125">
        <v>104101.808</v>
      </c>
      <c r="J78" s="125">
        <v>104101.808</v>
      </c>
      <c r="K78" s="125">
        <v>104101.808</v>
      </c>
      <c r="L78" s="125">
        <f>F78+G78+H78+I78+J78+K78</f>
        <v>624338.90100000007</v>
      </c>
      <c r="N78" s="224">
        <v>103829.861</v>
      </c>
      <c r="O78" s="224">
        <v>104101.808</v>
      </c>
      <c r="P78" s="224">
        <v>104101.808</v>
      </c>
      <c r="Q78" s="69"/>
    </row>
    <row r="79" spans="1:17" ht="15.75" customHeight="1">
      <c r="A79" s="810"/>
      <c r="B79" s="811" t="s">
        <v>90</v>
      </c>
      <c r="C79" s="811"/>
      <c r="D79" s="811"/>
      <c r="E79" s="811"/>
      <c r="F79" s="125">
        <v>0</v>
      </c>
      <c r="G79" s="125">
        <f t="shared" ref="G79:K79" si="13">G99+G108+G117+G126</f>
        <v>0</v>
      </c>
      <c r="H79" s="125">
        <f t="shared" si="13"/>
        <v>0</v>
      </c>
      <c r="I79" s="125">
        <f t="shared" si="13"/>
        <v>0</v>
      </c>
      <c r="J79" s="125">
        <f t="shared" si="13"/>
        <v>0</v>
      </c>
      <c r="K79" s="125">
        <f t="shared" si="13"/>
        <v>0</v>
      </c>
      <c r="L79" s="234">
        <f>I79+J79+K79</f>
        <v>0</v>
      </c>
      <c r="N79" s="224"/>
      <c r="O79" s="224"/>
      <c r="P79" s="224"/>
    </row>
    <row r="80" spans="1:17" ht="15.75" customHeight="1">
      <c r="A80" s="810"/>
      <c r="B80" s="806" t="s">
        <v>91</v>
      </c>
      <c r="C80" s="806"/>
      <c r="D80" s="806"/>
      <c r="E80" s="806"/>
      <c r="F80" s="232">
        <v>0</v>
      </c>
      <c r="G80" s="232">
        <v>0</v>
      </c>
      <c r="H80" s="232">
        <v>0</v>
      </c>
      <c r="I80" s="232">
        <v>0</v>
      </c>
      <c r="J80" s="232">
        <v>0</v>
      </c>
      <c r="K80" s="232">
        <v>0</v>
      </c>
      <c r="L80" s="232">
        <v>0</v>
      </c>
    </row>
    <row r="81" spans="1:17" ht="15.75" customHeight="1">
      <c r="A81" s="810"/>
      <c r="B81" s="804" t="s">
        <v>40</v>
      </c>
      <c r="C81" s="804"/>
      <c r="D81" s="804"/>
      <c r="E81" s="804"/>
      <c r="F81" s="232">
        <v>0</v>
      </c>
      <c r="G81" s="232">
        <v>0</v>
      </c>
      <c r="H81" s="232">
        <v>0</v>
      </c>
      <c r="I81" s="232">
        <v>0</v>
      </c>
      <c r="J81" s="232">
        <v>0</v>
      </c>
      <c r="K81" s="232">
        <v>0</v>
      </c>
      <c r="L81" s="232">
        <v>0</v>
      </c>
    </row>
    <row r="82" spans="1:17" ht="15.75" customHeight="1">
      <c r="A82" s="810"/>
      <c r="B82" s="804" t="s">
        <v>123</v>
      </c>
      <c r="C82" s="804"/>
      <c r="D82" s="804"/>
      <c r="E82" s="804"/>
      <c r="F82" s="232">
        <v>0</v>
      </c>
      <c r="G82" s="232">
        <v>0</v>
      </c>
      <c r="H82" s="232">
        <v>0</v>
      </c>
      <c r="I82" s="232">
        <v>0</v>
      </c>
      <c r="J82" s="232">
        <v>0</v>
      </c>
      <c r="K82" s="232">
        <v>0</v>
      </c>
      <c r="L82" s="232">
        <v>0</v>
      </c>
    </row>
    <row r="83" spans="1:17" ht="15.75" customHeight="1">
      <c r="A83" s="804" t="s">
        <v>93</v>
      </c>
      <c r="B83" s="804"/>
      <c r="C83" s="804"/>
      <c r="D83" s="804"/>
      <c r="E83" s="804"/>
      <c r="F83" s="233">
        <v>0</v>
      </c>
      <c r="G83" s="233">
        <f t="shared" ref="G83:K83" si="14">G103+G112+G121+G130</f>
        <v>0</v>
      </c>
      <c r="H83" s="233">
        <f t="shared" si="14"/>
        <v>0</v>
      </c>
      <c r="I83" s="233">
        <f t="shared" si="14"/>
        <v>0</v>
      </c>
      <c r="J83" s="233">
        <f t="shared" si="14"/>
        <v>0</v>
      </c>
      <c r="K83" s="233">
        <f t="shared" si="14"/>
        <v>0</v>
      </c>
      <c r="L83" s="233">
        <f>L103+L112</f>
        <v>0</v>
      </c>
    </row>
    <row r="84" spans="1:17" ht="15.75" customHeight="1">
      <c r="A84" s="804" t="s">
        <v>94</v>
      </c>
      <c r="B84" s="804"/>
      <c r="C84" s="804"/>
      <c r="D84" s="804"/>
      <c r="E84" s="804"/>
      <c r="F84" s="232">
        <v>0</v>
      </c>
      <c r="G84" s="232">
        <v>0</v>
      </c>
      <c r="H84" s="232">
        <v>0</v>
      </c>
      <c r="I84" s="232">
        <v>0</v>
      </c>
      <c r="J84" s="232">
        <v>0</v>
      </c>
      <c r="K84" s="232">
        <v>0</v>
      </c>
      <c r="L84" s="232">
        <v>0</v>
      </c>
    </row>
    <row r="85" spans="1:17" ht="15.75" customHeight="1">
      <c r="A85" s="804" t="s">
        <v>95</v>
      </c>
      <c r="B85" s="804"/>
      <c r="C85" s="804"/>
      <c r="D85" s="804"/>
      <c r="E85" s="804"/>
      <c r="F85" s="232">
        <v>0</v>
      </c>
      <c r="G85" s="232">
        <v>0</v>
      </c>
      <c r="H85" s="232">
        <v>0</v>
      </c>
      <c r="I85" s="232">
        <v>0</v>
      </c>
      <c r="J85" s="232">
        <v>0</v>
      </c>
      <c r="K85" s="232">
        <v>0</v>
      </c>
      <c r="L85" s="232">
        <v>0</v>
      </c>
    </row>
    <row r="86" spans="1:17" ht="15.75" customHeight="1">
      <c r="A86" s="803" t="s">
        <v>97</v>
      </c>
      <c r="B86" s="803"/>
      <c r="C86" s="803"/>
      <c r="D86" s="803"/>
      <c r="E86" s="803"/>
      <c r="F86" s="388">
        <v>0</v>
      </c>
      <c r="G86" s="388">
        <v>0</v>
      </c>
      <c r="H86" s="388">
        <v>0</v>
      </c>
      <c r="I86" s="388">
        <v>0</v>
      </c>
      <c r="J86" s="388">
        <v>0</v>
      </c>
      <c r="K86" s="388">
        <v>0</v>
      </c>
      <c r="L86" s="388">
        <v>0</v>
      </c>
    </row>
    <row r="87" spans="1:17" ht="15.75" customHeight="1">
      <c r="A87" s="812" t="s">
        <v>1054</v>
      </c>
      <c r="B87" s="812"/>
      <c r="C87" s="812"/>
      <c r="D87" s="812"/>
      <c r="E87" s="812"/>
      <c r="F87" s="124">
        <f>F88+F93+F94+F95</f>
        <v>210945.63399999999</v>
      </c>
      <c r="G87" s="124">
        <f t="shared" ref="G87:K87" si="15">G88+G93+G94+G95</f>
        <v>210945.63399999999</v>
      </c>
      <c r="H87" s="124">
        <f t="shared" si="15"/>
        <v>210945.63399999999</v>
      </c>
      <c r="I87" s="124">
        <f t="shared" si="15"/>
        <v>210945.63399999999</v>
      </c>
      <c r="J87" s="124">
        <f t="shared" si="15"/>
        <v>210945.63399999999</v>
      </c>
      <c r="K87" s="124">
        <f t="shared" si="15"/>
        <v>210945.63399999999</v>
      </c>
      <c r="L87" s="124">
        <f>F87+G87+H87+I87+J87+K87</f>
        <v>1265673.804</v>
      </c>
      <c r="M87" s="219" t="s">
        <v>728</v>
      </c>
    </row>
    <row r="88" spans="1:17" ht="15.75" customHeight="1">
      <c r="A88" s="804" t="s">
        <v>89</v>
      </c>
      <c r="B88" s="804"/>
      <c r="C88" s="804"/>
      <c r="D88" s="804"/>
      <c r="E88" s="804"/>
      <c r="F88" s="125">
        <v>210945.63399999999</v>
      </c>
      <c r="G88" s="125">
        <v>210945.63399999999</v>
      </c>
      <c r="H88" s="125">
        <v>210945.63399999999</v>
      </c>
      <c r="I88" s="125">
        <v>210945.63399999999</v>
      </c>
      <c r="J88" s="125">
        <v>210945.63399999999</v>
      </c>
      <c r="K88" s="125">
        <v>210945.63399999999</v>
      </c>
      <c r="L88" s="125">
        <f>F88+G88+H88+I88+J88+K88</f>
        <v>1265673.804</v>
      </c>
      <c r="N88" s="224">
        <v>210945.63399999999</v>
      </c>
      <c r="O88" s="224">
        <v>210945.63399999999</v>
      </c>
      <c r="P88" s="224">
        <v>210945.63399999999</v>
      </c>
      <c r="Q88" s="69"/>
    </row>
    <row r="89" spans="1:17" ht="15.75" customHeight="1">
      <c r="A89" s="810"/>
      <c r="B89" s="811" t="s">
        <v>90</v>
      </c>
      <c r="C89" s="811"/>
      <c r="D89" s="811"/>
      <c r="E89" s="811"/>
      <c r="F89" s="125">
        <v>0</v>
      </c>
      <c r="G89" s="125">
        <f t="shared" ref="G89:K89" si="16">G108+G117+G126+G135</f>
        <v>0</v>
      </c>
      <c r="H89" s="125">
        <f t="shared" si="16"/>
        <v>0</v>
      </c>
      <c r="I89" s="125">
        <f t="shared" si="16"/>
        <v>0</v>
      </c>
      <c r="J89" s="125">
        <f t="shared" si="16"/>
        <v>0</v>
      </c>
      <c r="K89" s="125">
        <f t="shared" si="16"/>
        <v>0</v>
      </c>
      <c r="L89" s="234">
        <f>I89+J89+K89</f>
        <v>0</v>
      </c>
      <c r="N89" s="224"/>
      <c r="O89" s="224"/>
      <c r="P89" s="224"/>
    </row>
    <row r="90" spans="1:17" ht="15.75" customHeight="1">
      <c r="A90" s="810"/>
      <c r="B90" s="806" t="s">
        <v>91</v>
      </c>
      <c r="C90" s="806"/>
      <c r="D90" s="806"/>
      <c r="E90" s="806"/>
      <c r="F90" s="232">
        <v>0</v>
      </c>
      <c r="G90" s="232">
        <v>0</v>
      </c>
      <c r="H90" s="232">
        <v>0</v>
      </c>
      <c r="I90" s="232">
        <v>0</v>
      </c>
      <c r="J90" s="232">
        <v>0</v>
      </c>
      <c r="K90" s="232">
        <v>0</v>
      </c>
      <c r="L90" s="232">
        <v>0</v>
      </c>
    </row>
    <row r="91" spans="1:17">
      <c r="A91" s="810"/>
      <c r="B91" s="804" t="s">
        <v>40</v>
      </c>
      <c r="C91" s="804"/>
      <c r="D91" s="804"/>
      <c r="E91" s="804"/>
      <c r="F91" s="232">
        <v>0</v>
      </c>
      <c r="G91" s="232">
        <v>0</v>
      </c>
      <c r="H91" s="232">
        <v>0</v>
      </c>
      <c r="I91" s="232">
        <v>0</v>
      </c>
      <c r="J91" s="232">
        <v>0</v>
      </c>
      <c r="K91" s="232">
        <v>0</v>
      </c>
      <c r="L91" s="232">
        <v>0</v>
      </c>
    </row>
    <row r="92" spans="1:17">
      <c r="A92" s="810"/>
      <c r="B92" s="804" t="s">
        <v>123</v>
      </c>
      <c r="C92" s="804"/>
      <c r="D92" s="804"/>
      <c r="E92" s="804"/>
      <c r="F92" s="232">
        <v>0</v>
      </c>
      <c r="G92" s="232">
        <v>0</v>
      </c>
      <c r="H92" s="232">
        <v>0</v>
      </c>
      <c r="I92" s="232">
        <v>0</v>
      </c>
      <c r="J92" s="232">
        <v>0</v>
      </c>
      <c r="K92" s="232">
        <v>0</v>
      </c>
      <c r="L92" s="232">
        <v>0</v>
      </c>
    </row>
    <row r="93" spans="1:17">
      <c r="A93" s="804" t="s">
        <v>93</v>
      </c>
      <c r="B93" s="804"/>
      <c r="C93" s="804"/>
      <c r="D93" s="804"/>
      <c r="E93" s="804"/>
      <c r="F93" s="233">
        <v>0</v>
      </c>
      <c r="G93" s="233">
        <f t="shared" ref="G93:K93" si="17">G112+G121+G130+G139</f>
        <v>0</v>
      </c>
      <c r="H93" s="233">
        <f t="shared" si="17"/>
        <v>0</v>
      </c>
      <c r="I93" s="233">
        <f t="shared" si="17"/>
        <v>0</v>
      </c>
      <c r="J93" s="233">
        <f t="shared" si="17"/>
        <v>0</v>
      </c>
      <c r="K93" s="233">
        <f t="shared" si="17"/>
        <v>0</v>
      </c>
      <c r="L93" s="233">
        <f>L112+L121</f>
        <v>0</v>
      </c>
    </row>
    <row r="94" spans="1:17">
      <c r="A94" s="804" t="s">
        <v>94</v>
      </c>
      <c r="B94" s="804"/>
      <c r="C94" s="804"/>
      <c r="D94" s="804"/>
      <c r="E94" s="804"/>
      <c r="F94" s="232">
        <v>0</v>
      </c>
      <c r="G94" s="232">
        <v>0</v>
      </c>
      <c r="H94" s="232">
        <v>0</v>
      </c>
      <c r="I94" s="232">
        <v>0</v>
      </c>
      <c r="J94" s="232">
        <v>0</v>
      </c>
      <c r="K94" s="232">
        <v>0</v>
      </c>
      <c r="L94" s="232">
        <v>0</v>
      </c>
    </row>
    <row r="95" spans="1:17">
      <c r="A95" s="804" t="s">
        <v>95</v>
      </c>
      <c r="B95" s="804"/>
      <c r="C95" s="804"/>
      <c r="D95" s="804"/>
      <c r="E95" s="804"/>
      <c r="F95" s="232">
        <v>0</v>
      </c>
      <c r="G95" s="232">
        <v>0</v>
      </c>
      <c r="H95" s="232">
        <v>0</v>
      </c>
      <c r="I95" s="232">
        <v>0</v>
      </c>
      <c r="J95" s="232">
        <v>0</v>
      </c>
      <c r="K95" s="232">
        <v>0</v>
      </c>
      <c r="L95" s="232">
        <v>0</v>
      </c>
    </row>
    <row r="96" spans="1:17">
      <c r="A96" s="803" t="s">
        <v>97</v>
      </c>
      <c r="B96" s="803"/>
      <c r="C96" s="803"/>
      <c r="D96" s="803"/>
      <c r="E96" s="803"/>
      <c r="F96" s="388">
        <v>0</v>
      </c>
      <c r="G96" s="388">
        <v>0</v>
      </c>
      <c r="H96" s="388">
        <v>0</v>
      </c>
      <c r="I96" s="388">
        <v>0</v>
      </c>
      <c r="J96" s="388">
        <v>0</v>
      </c>
      <c r="K96" s="388">
        <v>0</v>
      </c>
      <c r="L96" s="388">
        <v>0</v>
      </c>
    </row>
    <row r="97" spans="1:19" ht="33.75" customHeight="1">
      <c r="A97" s="943" t="s">
        <v>300</v>
      </c>
      <c r="B97" s="943"/>
      <c r="C97" s="943"/>
      <c r="D97" s="943"/>
      <c r="E97" s="943"/>
      <c r="F97" s="943"/>
    </row>
    <row r="98" spans="1:19" ht="105" customHeight="1">
      <c r="A98" s="801" t="s">
        <v>128</v>
      </c>
      <c r="B98" s="801"/>
      <c r="C98" s="313" t="s">
        <v>129</v>
      </c>
      <c r="D98" s="311" t="s">
        <v>843</v>
      </c>
      <c r="E98" s="311" t="s">
        <v>131</v>
      </c>
      <c r="F98" s="311" t="s">
        <v>19</v>
      </c>
    </row>
    <row r="99" spans="1:19" ht="105" customHeight="1">
      <c r="A99" s="845">
        <v>1</v>
      </c>
      <c r="B99" s="847"/>
      <c r="C99" s="313">
        <v>2</v>
      </c>
      <c r="D99" s="311">
        <v>3</v>
      </c>
      <c r="E99" s="311">
        <v>4</v>
      </c>
      <c r="F99" s="311">
        <v>5</v>
      </c>
    </row>
    <row r="100" spans="1:19" ht="45" customHeight="1">
      <c r="A100" s="857" t="s">
        <v>1055</v>
      </c>
      <c r="B100" s="858"/>
      <c r="C100" s="858"/>
      <c r="D100" s="858"/>
      <c r="E100" s="858"/>
      <c r="F100" s="859"/>
    </row>
    <row r="101" spans="1:19" s="86" customFormat="1" ht="105" customHeight="1">
      <c r="A101" s="867" t="s">
        <v>959</v>
      </c>
      <c r="B101" s="868"/>
      <c r="C101" s="112" t="s">
        <v>132</v>
      </c>
      <c r="D101" s="111" t="s">
        <v>206</v>
      </c>
      <c r="E101" s="112" t="s">
        <v>185</v>
      </c>
      <c r="F101" s="112" t="s">
        <v>44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s="86" customFormat="1" ht="105" customHeight="1">
      <c r="A102" s="855" t="s">
        <v>429</v>
      </c>
      <c r="B102" s="856"/>
      <c r="C102" s="99" t="s">
        <v>255</v>
      </c>
      <c r="D102" s="97" t="s">
        <v>206</v>
      </c>
      <c r="E102" s="51" t="s">
        <v>186</v>
      </c>
      <c r="F102" s="52" t="s">
        <v>44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s="86" customFormat="1" ht="110.25" customHeight="1">
      <c r="A103" s="855" t="s">
        <v>808</v>
      </c>
      <c r="B103" s="856"/>
      <c r="C103" s="99" t="s">
        <v>313</v>
      </c>
      <c r="D103" s="97" t="s">
        <v>206</v>
      </c>
      <c r="E103" s="51" t="s">
        <v>185</v>
      </c>
      <c r="F103" s="52" t="s">
        <v>44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s="86" customFormat="1" ht="105" customHeight="1">
      <c r="A104" s="855" t="s">
        <v>809</v>
      </c>
      <c r="B104" s="856"/>
      <c r="C104" s="99" t="s">
        <v>317</v>
      </c>
      <c r="D104" s="97" t="s">
        <v>206</v>
      </c>
      <c r="E104" s="51" t="s">
        <v>185</v>
      </c>
      <c r="F104" s="52" t="s">
        <v>44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s="86" customFormat="1" ht="105" customHeight="1">
      <c r="A105" s="855" t="s">
        <v>810</v>
      </c>
      <c r="B105" s="856"/>
      <c r="C105" s="99" t="s">
        <v>545</v>
      </c>
      <c r="D105" s="97" t="s">
        <v>206</v>
      </c>
      <c r="E105" s="51" t="s">
        <v>185</v>
      </c>
      <c r="F105" s="52" t="s">
        <v>44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s="86" customFormat="1" ht="105" customHeight="1">
      <c r="A106" s="855" t="s">
        <v>811</v>
      </c>
      <c r="B106" s="856"/>
      <c r="C106" s="99" t="s">
        <v>314</v>
      </c>
      <c r="D106" s="97" t="s">
        <v>206</v>
      </c>
      <c r="E106" s="51" t="s">
        <v>185</v>
      </c>
      <c r="F106" s="52" t="s">
        <v>44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s="86" customFormat="1" ht="105" customHeight="1">
      <c r="A107" s="855" t="s">
        <v>812</v>
      </c>
      <c r="B107" s="856"/>
      <c r="C107" s="99" t="s">
        <v>314</v>
      </c>
      <c r="D107" s="97" t="s">
        <v>206</v>
      </c>
      <c r="E107" s="51" t="s">
        <v>185</v>
      </c>
      <c r="F107" s="52" t="s">
        <v>44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05" customHeight="1">
      <c r="A108" s="867" t="s">
        <v>960</v>
      </c>
      <c r="B108" s="868"/>
      <c r="C108" s="112" t="s">
        <v>132</v>
      </c>
      <c r="D108" s="111" t="s">
        <v>206</v>
      </c>
      <c r="E108" s="112" t="s">
        <v>284</v>
      </c>
      <c r="F108" s="112" t="s">
        <v>44</v>
      </c>
    </row>
    <row r="109" spans="1:19" ht="105" customHeight="1">
      <c r="A109" s="855" t="s">
        <v>430</v>
      </c>
      <c r="B109" s="856"/>
      <c r="C109" s="99" t="s">
        <v>297</v>
      </c>
      <c r="D109" s="97" t="s">
        <v>206</v>
      </c>
      <c r="E109" s="51" t="s">
        <v>284</v>
      </c>
      <c r="F109" s="52" t="s">
        <v>44</v>
      </c>
    </row>
    <row r="110" spans="1:19" ht="105" customHeight="1">
      <c r="A110" s="855" t="s">
        <v>431</v>
      </c>
      <c r="B110" s="856"/>
      <c r="C110" s="99" t="s">
        <v>316</v>
      </c>
      <c r="D110" s="97" t="s">
        <v>206</v>
      </c>
      <c r="E110" s="51" t="s">
        <v>284</v>
      </c>
      <c r="F110" s="52" t="s">
        <v>44</v>
      </c>
      <c r="S110" s="86"/>
    </row>
    <row r="111" spans="1:19" ht="105" customHeight="1">
      <c r="A111" s="867" t="s">
        <v>961</v>
      </c>
      <c r="B111" s="868"/>
      <c r="C111" s="112" t="s">
        <v>132</v>
      </c>
      <c r="D111" s="111" t="s">
        <v>206</v>
      </c>
      <c r="E111" s="112" t="s">
        <v>284</v>
      </c>
      <c r="F111" s="112" t="s">
        <v>44</v>
      </c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</row>
    <row r="112" spans="1:19" ht="105" customHeight="1">
      <c r="A112" s="855" t="s">
        <v>413</v>
      </c>
      <c r="B112" s="856"/>
      <c r="C112" s="99" t="s">
        <v>255</v>
      </c>
      <c r="D112" s="97" t="s">
        <v>206</v>
      </c>
      <c r="E112" s="51" t="s">
        <v>186</v>
      </c>
      <c r="F112" s="52" t="s">
        <v>44</v>
      </c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</row>
    <row r="113" spans="1:19" ht="105" customHeight="1">
      <c r="A113" s="855" t="s">
        <v>813</v>
      </c>
      <c r="B113" s="856"/>
      <c r="C113" s="99" t="s">
        <v>313</v>
      </c>
      <c r="D113" s="97" t="s">
        <v>206</v>
      </c>
      <c r="E113" s="51" t="s">
        <v>185</v>
      </c>
      <c r="F113" s="52" t="s">
        <v>44</v>
      </c>
      <c r="G113" s="86"/>
      <c r="H113" s="997"/>
      <c r="I113" s="997"/>
      <c r="J113" s="86"/>
      <c r="K113" s="86"/>
      <c r="L113" s="86"/>
      <c r="M113" s="86"/>
      <c r="N113" s="86"/>
      <c r="O113" s="86"/>
      <c r="P113" s="86"/>
      <c r="Q113" s="86"/>
      <c r="R113" s="86"/>
      <c r="S113" s="86"/>
    </row>
    <row r="114" spans="1:19" ht="105" customHeight="1">
      <c r="A114" s="855" t="s">
        <v>814</v>
      </c>
      <c r="B114" s="856"/>
      <c r="C114" s="99" t="s">
        <v>317</v>
      </c>
      <c r="D114" s="97" t="s">
        <v>206</v>
      </c>
      <c r="E114" s="51" t="s">
        <v>185</v>
      </c>
      <c r="F114" s="52" t="s">
        <v>44</v>
      </c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</row>
    <row r="115" spans="1:19" ht="105" customHeight="1">
      <c r="A115" s="855" t="s">
        <v>815</v>
      </c>
      <c r="B115" s="856"/>
      <c r="C115" s="99" t="s">
        <v>545</v>
      </c>
      <c r="D115" s="97" t="s">
        <v>206</v>
      </c>
      <c r="E115" s="51" t="s">
        <v>185</v>
      </c>
      <c r="F115" s="52" t="s">
        <v>44</v>
      </c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</row>
    <row r="116" spans="1:19" ht="105" customHeight="1">
      <c r="A116" s="855" t="s">
        <v>816</v>
      </c>
      <c r="B116" s="856"/>
      <c r="C116" s="99" t="s">
        <v>314</v>
      </c>
      <c r="D116" s="97" t="s">
        <v>206</v>
      </c>
      <c r="E116" s="51" t="s">
        <v>185</v>
      </c>
      <c r="F116" s="52" t="s">
        <v>44</v>
      </c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</row>
    <row r="117" spans="1:19" ht="105" customHeight="1">
      <c r="A117" s="855" t="s">
        <v>817</v>
      </c>
      <c r="B117" s="856"/>
      <c r="C117" s="99" t="s">
        <v>314</v>
      </c>
      <c r="D117" s="97" t="s">
        <v>206</v>
      </c>
      <c r="E117" s="51" t="s">
        <v>185</v>
      </c>
      <c r="F117" s="52" t="s">
        <v>44</v>
      </c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</row>
    <row r="118" spans="1:19" ht="105" customHeight="1">
      <c r="A118" s="867" t="s">
        <v>962</v>
      </c>
      <c r="B118" s="868"/>
      <c r="C118" s="112" t="s">
        <v>132</v>
      </c>
      <c r="D118" s="111" t="s">
        <v>206</v>
      </c>
      <c r="E118" s="112" t="s">
        <v>284</v>
      </c>
      <c r="F118" s="112" t="s">
        <v>44</v>
      </c>
    </row>
    <row r="119" spans="1:19" ht="105" customHeight="1">
      <c r="A119" s="850" t="s">
        <v>818</v>
      </c>
      <c r="B119" s="852"/>
      <c r="C119" s="113" t="s">
        <v>244</v>
      </c>
      <c r="D119" s="97" t="s">
        <v>206</v>
      </c>
      <c r="E119" s="51" t="s">
        <v>283</v>
      </c>
      <c r="F119" s="52" t="s">
        <v>44</v>
      </c>
    </row>
    <row r="120" spans="1:19" ht="105" customHeight="1">
      <c r="A120" s="849" t="s">
        <v>819</v>
      </c>
      <c r="B120" s="849"/>
      <c r="C120" s="113" t="s">
        <v>245</v>
      </c>
      <c r="D120" s="97" t="s">
        <v>206</v>
      </c>
      <c r="E120" s="51" t="s">
        <v>186</v>
      </c>
      <c r="F120" s="52" t="s">
        <v>44</v>
      </c>
    </row>
    <row r="121" spans="1:19" ht="105" customHeight="1">
      <c r="A121" s="849" t="s">
        <v>820</v>
      </c>
      <c r="B121" s="849"/>
      <c r="C121" s="113" t="s">
        <v>246</v>
      </c>
      <c r="D121" s="97" t="s">
        <v>206</v>
      </c>
      <c r="E121" s="51" t="s">
        <v>185</v>
      </c>
      <c r="F121" s="52" t="s">
        <v>44</v>
      </c>
    </row>
    <row r="122" spans="1:19" ht="105">
      <c r="A122" s="849" t="s">
        <v>821</v>
      </c>
      <c r="B122" s="849"/>
      <c r="C122" s="113" t="s">
        <v>249</v>
      </c>
      <c r="D122" s="97" t="s">
        <v>206</v>
      </c>
      <c r="E122" s="51" t="s">
        <v>185</v>
      </c>
      <c r="F122" s="52" t="s">
        <v>44</v>
      </c>
    </row>
  </sheetData>
  <mergeCells count="141">
    <mergeCell ref="A122:B122"/>
    <mergeCell ref="A95:E95"/>
    <mergeCell ref="A121:B121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97:F97"/>
    <mergeCell ref="A99:B99"/>
    <mergeCell ref="A100:F100"/>
    <mergeCell ref="H113:I113"/>
    <mergeCell ref="A87:E87"/>
    <mergeCell ref="A88:E88"/>
    <mergeCell ref="A89:A92"/>
    <mergeCell ref="B89:E89"/>
    <mergeCell ref="B90:E90"/>
    <mergeCell ref="B91:E91"/>
    <mergeCell ref="B92:E92"/>
    <mergeCell ref="A93:E93"/>
    <mergeCell ref="A94:E94"/>
    <mergeCell ref="A108:B108"/>
    <mergeCell ref="A109:B109"/>
    <mergeCell ref="A110:B110"/>
    <mergeCell ref="A111:B111"/>
    <mergeCell ref="A112:B112"/>
    <mergeCell ref="A98:B98"/>
    <mergeCell ref="A105:B105"/>
    <mergeCell ref="A106:B106"/>
    <mergeCell ref="A107:B107"/>
    <mergeCell ref="A101:B101"/>
    <mergeCell ref="A102:B102"/>
    <mergeCell ref="A103:B103"/>
    <mergeCell ref="A104:B104"/>
    <mergeCell ref="A66:E66"/>
    <mergeCell ref="A76:E76"/>
    <mergeCell ref="A85:E85"/>
    <mergeCell ref="A79:A82"/>
    <mergeCell ref="B79:E79"/>
    <mergeCell ref="B80:E80"/>
    <mergeCell ref="B81:E81"/>
    <mergeCell ref="B82:E82"/>
    <mergeCell ref="A73:E73"/>
    <mergeCell ref="A74:E74"/>
    <mergeCell ref="A75:E75"/>
    <mergeCell ref="A77:E77"/>
    <mergeCell ref="A78:E78"/>
    <mergeCell ref="A48:E48"/>
    <mergeCell ref="A49:E49"/>
    <mergeCell ref="A54:E54"/>
    <mergeCell ref="A55:E55"/>
    <mergeCell ref="A56:E56"/>
    <mergeCell ref="A57:E57"/>
    <mergeCell ref="B60:E60"/>
    <mergeCell ref="B61:E61"/>
    <mergeCell ref="B62:E62"/>
    <mergeCell ref="E16:Q16"/>
    <mergeCell ref="R16:R17"/>
    <mergeCell ref="I17:J17"/>
    <mergeCell ref="K17:L17"/>
    <mergeCell ref="Q10:Q11"/>
    <mergeCell ref="R10:R11"/>
    <mergeCell ref="N14:P14"/>
    <mergeCell ref="A15:R15"/>
    <mergeCell ref="N12:P12"/>
    <mergeCell ref="B13:R13"/>
    <mergeCell ref="I20:J20"/>
    <mergeCell ref="K20:L20"/>
    <mergeCell ref="G22:L23"/>
    <mergeCell ref="A7:E7"/>
    <mergeCell ref="F7:R7"/>
    <mergeCell ref="A1:R1"/>
    <mergeCell ref="A2:R2"/>
    <mergeCell ref="A4:P4"/>
    <mergeCell ref="A5:E5"/>
    <mergeCell ref="F5:R5"/>
    <mergeCell ref="A6:E6"/>
    <mergeCell ref="F6:R6"/>
    <mergeCell ref="A9:P9"/>
    <mergeCell ref="A10:A11"/>
    <mergeCell ref="B10:B11"/>
    <mergeCell ref="C10:C11"/>
    <mergeCell ref="D10:D11"/>
    <mergeCell ref="E10:E11"/>
    <mergeCell ref="F10:G10"/>
    <mergeCell ref="N10:P11"/>
    <mergeCell ref="H10:M10"/>
    <mergeCell ref="A16:A17"/>
    <mergeCell ref="B16:B17"/>
    <mergeCell ref="C16:C17"/>
    <mergeCell ref="I18:J18"/>
    <mergeCell ref="B32:L32"/>
    <mergeCell ref="B34:L34"/>
    <mergeCell ref="A67:E67"/>
    <mergeCell ref="A68:E68"/>
    <mergeCell ref="A69:A72"/>
    <mergeCell ref="B69:E69"/>
    <mergeCell ref="B70:E70"/>
    <mergeCell ref="B71:E71"/>
    <mergeCell ref="B72:E72"/>
    <mergeCell ref="B51:E51"/>
    <mergeCell ref="B52:E52"/>
    <mergeCell ref="B53:E53"/>
    <mergeCell ref="A58:E58"/>
    <mergeCell ref="A59:A62"/>
    <mergeCell ref="B59:E59"/>
    <mergeCell ref="K18:L18"/>
    <mergeCell ref="B19:R19"/>
    <mergeCell ref="A22:A24"/>
    <mergeCell ref="B22:B24"/>
    <mergeCell ref="C22:C24"/>
    <mergeCell ref="D22:D24"/>
    <mergeCell ref="E22:F23"/>
    <mergeCell ref="B26:L26"/>
    <mergeCell ref="A86:E86"/>
    <mergeCell ref="A96:E96"/>
    <mergeCell ref="B28:L28"/>
    <mergeCell ref="B30:L30"/>
    <mergeCell ref="A36:L36"/>
    <mergeCell ref="A37:E38"/>
    <mergeCell ref="A39:E39"/>
    <mergeCell ref="A40:E40"/>
    <mergeCell ref="B44:E44"/>
    <mergeCell ref="A46:E46"/>
    <mergeCell ref="A47:E47"/>
    <mergeCell ref="A45:E45"/>
    <mergeCell ref="A41:A44"/>
    <mergeCell ref="B41:E41"/>
    <mergeCell ref="F37:L37"/>
    <mergeCell ref="B42:E42"/>
    <mergeCell ref="B43:E43"/>
    <mergeCell ref="A50:A53"/>
    <mergeCell ref="B50:E50"/>
    <mergeCell ref="A83:E83"/>
    <mergeCell ref="A84:E84"/>
    <mergeCell ref="A63:E63"/>
    <mergeCell ref="A64:E64"/>
    <mergeCell ref="A65:E65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colBreaks count="1" manualBreakCount="1">
    <brk id="1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66FF"/>
  </sheetPr>
  <dimension ref="A1:U69"/>
  <sheetViews>
    <sheetView view="pageBreakPreview" zoomScale="60" zoomScaleNormal="80" workbookViewId="0">
      <selection activeCell="B13" sqref="B13:R13"/>
    </sheetView>
  </sheetViews>
  <sheetFormatPr defaultColWidth="9.140625" defaultRowHeight="15.75"/>
  <cols>
    <col min="1" max="1" width="8.7109375" style="1" customWidth="1"/>
    <col min="2" max="2" width="40.28515625" style="1" customWidth="1"/>
    <col min="3" max="4" width="23" style="1" customWidth="1"/>
    <col min="5" max="5" width="18.5703125" style="1" customWidth="1"/>
    <col min="6" max="6" width="20.42578125" style="1" customWidth="1"/>
    <col min="7" max="7" width="17" style="1" customWidth="1"/>
    <col min="8" max="8" width="18.28515625" style="1" customWidth="1"/>
    <col min="9" max="9" width="17.85546875" style="1" customWidth="1"/>
    <col min="10" max="13" width="13.28515625" style="1" customWidth="1"/>
    <col min="14" max="15" width="11" style="1" customWidth="1"/>
    <col min="16" max="16" width="15.42578125" style="1" customWidth="1"/>
    <col min="17" max="17" width="15.7109375" style="1" customWidth="1"/>
    <col min="18" max="18" width="14.28515625" style="1" customWidth="1"/>
    <col min="19" max="19" width="19.5703125" style="1" customWidth="1"/>
    <col min="20" max="20" width="18.5703125" style="1" customWidth="1"/>
    <col min="21" max="21" width="18.140625" style="1" customWidth="1"/>
    <col min="22" max="16384" width="9.140625" style="1"/>
  </cols>
  <sheetData>
    <row r="1" spans="1:20" ht="15.75" customHeight="1">
      <c r="A1" s="943" t="s">
        <v>104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</row>
    <row r="2" spans="1:20" ht="27.75" customHeight="1">
      <c r="A2" s="844" t="s">
        <v>232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217" t="s">
        <v>671</v>
      </c>
      <c r="T2" s="127" t="s">
        <v>435</v>
      </c>
    </row>
    <row r="4" spans="1:20">
      <c r="A4" s="736" t="s">
        <v>105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  <c r="R4" s="1">
        <v>9</v>
      </c>
    </row>
    <row r="5" spans="1:20" ht="90.75" customHeight="1">
      <c r="A5" s="801" t="s">
        <v>835</v>
      </c>
      <c r="B5" s="801"/>
      <c r="C5" s="801"/>
      <c r="D5" s="801"/>
      <c r="E5" s="801"/>
      <c r="F5" s="833" t="s">
        <v>205</v>
      </c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</row>
    <row r="6" spans="1:20" ht="28.5" customHeight="1">
      <c r="A6" s="845" t="s">
        <v>203</v>
      </c>
      <c r="B6" s="846"/>
      <c r="C6" s="846"/>
      <c r="D6" s="846"/>
      <c r="E6" s="847"/>
      <c r="F6" s="833" t="s">
        <v>321</v>
      </c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3"/>
    </row>
    <row r="7" spans="1:20" ht="26.25" customHeight="1">
      <c r="A7" s="801" t="s">
        <v>106</v>
      </c>
      <c r="B7" s="801"/>
      <c r="C7" s="801"/>
      <c r="D7" s="801"/>
      <c r="E7" s="801"/>
      <c r="F7" s="833" t="s">
        <v>204</v>
      </c>
      <c r="G7" s="833"/>
      <c r="H7" s="833"/>
      <c r="I7" s="833"/>
      <c r="J7" s="833"/>
      <c r="K7" s="833"/>
      <c r="L7" s="833"/>
      <c r="M7" s="833"/>
      <c r="N7" s="833"/>
      <c r="O7" s="833"/>
      <c r="P7" s="833"/>
      <c r="Q7" s="833"/>
      <c r="R7" s="833"/>
    </row>
    <row r="9" spans="1:20">
      <c r="A9" s="942" t="s">
        <v>107</v>
      </c>
      <c r="B9" s="942"/>
      <c r="C9" s="942"/>
      <c r="D9" s="942"/>
      <c r="E9" s="942"/>
      <c r="F9" s="942"/>
      <c r="G9" s="942"/>
      <c r="H9" s="942"/>
      <c r="I9" s="942"/>
      <c r="J9" s="942"/>
      <c r="K9" s="942"/>
      <c r="L9" s="942"/>
      <c r="M9" s="942"/>
      <c r="N9" s="942"/>
      <c r="O9" s="942"/>
      <c r="P9" s="942"/>
    </row>
    <row r="10" spans="1:20" ht="74.25" customHeight="1">
      <c r="A10" s="801" t="s">
        <v>20</v>
      </c>
      <c r="B10" s="801" t="s">
        <v>108</v>
      </c>
      <c r="C10" s="801" t="s">
        <v>12</v>
      </c>
      <c r="D10" s="801" t="s">
        <v>11</v>
      </c>
      <c r="E10" s="801" t="s">
        <v>109</v>
      </c>
      <c r="F10" s="801" t="s">
        <v>14</v>
      </c>
      <c r="G10" s="801"/>
      <c r="H10" s="845" t="s">
        <v>110</v>
      </c>
      <c r="I10" s="846"/>
      <c r="J10" s="846"/>
      <c r="K10" s="846"/>
      <c r="L10" s="846"/>
      <c r="M10" s="847"/>
      <c r="N10" s="801" t="s">
        <v>17</v>
      </c>
      <c r="O10" s="801"/>
      <c r="P10" s="801"/>
      <c r="Q10" s="801" t="s">
        <v>111</v>
      </c>
      <c r="R10" s="801" t="s">
        <v>19</v>
      </c>
    </row>
    <row r="11" spans="1:20">
      <c r="A11" s="801"/>
      <c r="B11" s="801"/>
      <c r="C11" s="801"/>
      <c r="D11" s="801"/>
      <c r="E11" s="801"/>
      <c r="F11" s="311" t="s">
        <v>25</v>
      </c>
      <c r="G11" s="311" t="s">
        <v>26</v>
      </c>
      <c r="H11" s="311">
        <v>2025</v>
      </c>
      <c r="I11" s="311">
        <v>2026</v>
      </c>
      <c r="J11" s="311">
        <v>2027</v>
      </c>
      <c r="K11" s="311">
        <v>2028</v>
      </c>
      <c r="L11" s="311">
        <v>2029</v>
      </c>
      <c r="M11" s="311">
        <v>2030</v>
      </c>
      <c r="N11" s="801"/>
      <c r="O11" s="801"/>
      <c r="P11" s="801"/>
      <c r="Q11" s="801"/>
      <c r="R11" s="801"/>
    </row>
    <row r="12" spans="1:20">
      <c r="A12" s="314">
        <v>1</v>
      </c>
      <c r="B12" s="311">
        <v>2</v>
      </c>
      <c r="C12" s="311">
        <v>3</v>
      </c>
      <c r="D12" s="311">
        <v>4</v>
      </c>
      <c r="E12" s="311">
        <v>5</v>
      </c>
      <c r="F12" s="311">
        <v>6</v>
      </c>
      <c r="G12" s="311">
        <v>7</v>
      </c>
      <c r="H12" s="311">
        <v>8</v>
      </c>
      <c r="I12" s="311">
        <v>9</v>
      </c>
      <c r="J12" s="311">
        <v>10</v>
      </c>
      <c r="K12" s="311">
        <v>11</v>
      </c>
      <c r="L12" s="311">
        <v>12</v>
      </c>
      <c r="M12" s="311">
        <v>13</v>
      </c>
      <c r="N12" s="845">
        <v>14</v>
      </c>
      <c r="O12" s="846"/>
      <c r="P12" s="847"/>
      <c r="Q12" s="311">
        <v>15</v>
      </c>
      <c r="R12" s="311">
        <v>16</v>
      </c>
    </row>
    <row r="13" spans="1:20" ht="15.75" customHeight="1">
      <c r="A13" s="306" t="s">
        <v>41</v>
      </c>
      <c r="B13" s="944" t="s">
        <v>1218</v>
      </c>
      <c r="C13" s="945"/>
      <c r="D13" s="945"/>
      <c r="E13" s="945"/>
      <c r="F13" s="945"/>
      <c r="G13" s="945"/>
      <c r="H13" s="945"/>
      <c r="I13" s="945"/>
      <c r="J13" s="945"/>
      <c r="K13" s="945"/>
      <c r="L13" s="945"/>
      <c r="M13" s="945"/>
      <c r="N13" s="945"/>
      <c r="O13" s="945"/>
      <c r="P13" s="945"/>
      <c r="Q13" s="945"/>
      <c r="R13" s="946"/>
    </row>
    <row r="14" spans="1:20" ht="53.25" customHeight="1">
      <c r="A14" s="308" t="s">
        <v>42</v>
      </c>
      <c r="B14" s="42" t="s">
        <v>141</v>
      </c>
      <c r="C14" s="88" t="s">
        <v>142</v>
      </c>
      <c r="D14" s="88" t="s">
        <v>78</v>
      </c>
      <c r="E14" s="313" t="s">
        <v>256</v>
      </c>
      <c r="F14" s="313">
        <v>70.44</v>
      </c>
      <c r="G14" s="313">
        <v>2023</v>
      </c>
      <c r="H14" s="320">
        <v>72.180000000000007</v>
      </c>
      <c r="I14" s="320">
        <v>72.19</v>
      </c>
      <c r="J14" s="320">
        <v>72.19</v>
      </c>
      <c r="K14" s="320">
        <v>72.19</v>
      </c>
      <c r="L14" s="320">
        <v>72.19</v>
      </c>
      <c r="M14" s="320">
        <v>72.19</v>
      </c>
      <c r="N14" s="763" t="s">
        <v>138</v>
      </c>
      <c r="O14" s="848"/>
      <c r="P14" s="764"/>
      <c r="Q14" s="313" t="s">
        <v>79</v>
      </c>
      <c r="R14" s="313" t="s">
        <v>79</v>
      </c>
      <c r="S14" s="128">
        <v>35</v>
      </c>
    </row>
    <row r="15" spans="1:20" ht="25.5" customHeight="1">
      <c r="A15" s="942" t="s">
        <v>269</v>
      </c>
      <c r="B15" s="942"/>
      <c r="C15" s="942"/>
      <c r="D15" s="942"/>
      <c r="E15" s="942"/>
      <c r="F15" s="942"/>
      <c r="G15" s="942"/>
      <c r="H15" s="942"/>
      <c r="I15" s="942"/>
      <c r="J15" s="942"/>
      <c r="K15" s="942"/>
      <c r="L15" s="942"/>
      <c r="M15" s="942"/>
      <c r="N15" s="942"/>
      <c r="O15" s="942"/>
      <c r="P15" s="942"/>
      <c r="Q15" s="942"/>
      <c r="R15" s="942"/>
    </row>
    <row r="16" spans="1:20" ht="27.75" customHeight="1">
      <c r="A16" s="801" t="s">
        <v>20</v>
      </c>
      <c r="B16" s="833" t="s">
        <v>77</v>
      </c>
      <c r="C16" s="801" t="s">
        <v>11</v>
      </c>
      <c r="D16" s="311" t="s">
        <v>114</v>
      </c>
      <c r="E16" s="801" t="s">
        <v>83</v>
      </c>
      <c r="F16" s="801"/>
      <c r="G16" s="801"/>
      <c r="H16" s="801"/>
      <c r="I16" s="801"/>
      <c r="J16" s="801"/>
      <c r="K16" s="801"/>
      <c r="L16" s="801"/>
      <c r="M16" s="801"/>
      <c r="N16" s="801"/>
      <c r="O16" s="801"/>
      <c r="P16" s="801"/>
      <c r="Q16" s="801"/>
      <c r="R16" s="795" t="s">
        <v>115</v>
      </c>
    </row>
    <row r="17" spans="1:20">
      <c r="A17" s="801"/>
      <c r="B17" s="833"/>
      <c r="C17" s="801"/>
      <c r="D17" s="311" t="s">
        <v>116</v>
      </c>
      <c r="E17" s="311" t="s">
        <v>29</v>
      </c>
      <c r="F17" s="311" t="s">
        <v>30</v>
      </c>
      <c r="G17" s="311" t="s">
        <v>31</v>
      </c>
      <c r="H17" s="311" t="s">
        <v>32</v>
      </c>
      <c r="I17" s="845" t="s">
        <v>33</v>
      </c>
      <c r="J17" s="847"/>
      <c r="K17" s="845" t="s">
        <v>34</v>
      </c>
      <c r="L17" s="847"/>
      <c r="M17" s="311" t="s">
        <v>35</v>
      </c>
      <c r="N17" s="311" t="s">
        <v>36</v>
      </c>
      <c r="O17" s="311" t="s">
        <v>37</v>
      </c>
      <c r="P17" s="311" t="s">
        <v>38</v>
      </c>
      <c r="Q17" s="311" t="s">
        <v>39</v>
      </c>
      <c r="R17" s="795"/>
    </row>
    <row r="18" spans="1:20">
      <c r="A18" s="311">
        <v>1</v>
      </c>
      <c r="B18" s="313">
        <v>2</v>
      </c>
      <c r="C18" s="311">
        <v>3</v>
      </c>
      <c r="D18" s="311">
        <v>4</v>
      </c>
      <c r="E18" s="311">
        <v>5</v>
      </c>
      <c r="F18" s="311">
        <v>6</v>
      </c>
      <c r="G18" s="311">
        <v>7</v>
      </c>
      <c r="H18" s="311">
        <v>8</v>
      </c>
      <c r="I18" s="845">
        <v>9</v>
      </c>
      <c r="J18" s="847"/>
      <c r="K18" s="845">
        <v>10</v>
      </c>
      <c r="L18" s="847"/>
      <c r="M18" s="311">
        <v>11</v>
      </c>
      <c r="N18" s="311">
        <v>12</v>
      </c>
      <c r="O18" s="311">
        <v>13</v>
      </c>
      <c r="P18" s="311">
        <v>14</v>
      </c>
      <c r="Q18" s="311">
        <v>15</v>
      </c>
      <c r="R18" s="311">
        <v>16</v>
      </c>
    </row>
    <row r="19" spans="1:20" ht="15.75" customHeight="1">
      <c r="A19" s="306" t="s">
        <v>41</v>
      </c>
      <c r="B19" s="944" t="str">
        <f>B13</f>
        <v>Задача комплекса процессных мероприятий «Обеспечение деятельности медицинских организаций,  связанных с проведением судебно-медицинской и судебно-психиатрической экспертизы»</v>
      </c>
      <c r="C19" s="945"/>
      <c r="D19" s="945"/>
      <c r="E19" s="945"/>
      <c r="F19" s="945"/>
      <c r="G19" s="945"/>
      <c r="H19" s="945"/>
      <c r="I19" s="945"/>
      <c r="J19" s="945"/>
      <c r="K19" s="945"/>
      <c r="L19" s="945"/>
      <c r="M19" s="945"/>
      <c r="N19" s="945"/>
      <c r="O19" s="945"/>
      <c r="P19" s="945"/>
      <c r="Q19" s="945"/>
      <c r="R19" s="946"/>
    </row>
    <row r="20" spans="1:20" ht="51" customHeight="1">
      <c r="A20" s="313" t="s">
        <v>42</v>
      </c>
      <c r="B20" s="345" t="s">
        <v>141</v>
      </c>
      <c r="C20" s="313" t="str">
        <f>D14</f>
        <v>ГП РФ</v>
      </c>
      <c r="D20" s="313" t="str">
        <f>E14</f>
        <v>Процент</v>
      </c>
      <c r="E20" s="320" t="s">
        <v>44</v>
      </c>
      <c r="F20" s="320" t="s">
        <v>44</v>
      </c>
      <c r="G20" s="362" t="s">
        <v>44</v>
      </c>
      <c r="H20" s="313" t="s">
        <v>44</v>
      </c>
      <c r="I20" s="763" t="s">
        <v>44</v>
      </c>
      <c r="J20" s="764"/>
      <c r="K20" s="763" t="s">
        <v>44</v>
      </c>
      <c r="L20" s="764"/>
      <c r="M20" s="320" t="s">
        <v>44</v>
      </c>
      <c r="N20" s="320" t="s">
        <v>44</v>
      </c>
      <c r="O20" s="362" t="s">
        <v>44</v>
      </c>
      <c r="P20" s="320" t="s">
        <v>44</v>
      </c>
      <c r="Q20" s="320" t="s">
        <v>44</v>
      </c>
      <c r="R20" s="313">
        <f>H14</f>
        <v>72.180000000000007</v>
      </c>
    </row>
    <row r="21" spans="1:20" ht="31.5" customHeight="1">
      <c r="A21" s="47" t="s">
        <v>270</v>
      </c>
    </row>
    <row r="22" spans="1:20" ht="31.5" customHeight="1">
      <c r="A22" s="801" t="s">
        <v>20</v>
      </c>
      <c r="B22" s="801" t="s">
        <v>117</v>
      </c>
      <c r="C22" s="840" t="s">
        <v>118</v>
      </c>
      <c r="D22" s="840" t="s">
        <v>119</v>
      </c>
      <c r="E22" s="801" t="s">
        <v>14</v>
      </c>
      <c r="F22" s="801"/>
      <c r="G22" s="801" t="s">
        <v>120</v>
      </c>
      <c r="H22" s="801"/>
      <c r="I22" s="801"/>
      <c r="J22" s="801"/>
      <c r="K22" s="801"/>
      <c r="L22" s="801"/>
    </row>
    <row r="23" spans="1:20" ht="16.5" customHeight="1">
      <c r="A23" s="801"/>
      <c r="B23" s="801"/>
      <c r="C23" s="841"/>
      <c r="D23" s="841"/>
      <c r="E23" s="801"/>
      <c r="F23" s="801"/>
      <c r="G23" s="801"/>
      <c r="H23" s="801"/>
      <c r="I23" s="801"/>
      <c r="J23" s="801"/>
      <c r="K23" s="801"/>
      <c r="L23" s="801"/>
    </row>
    <row r="24" spans="1:20" ht="32.25" customHeight="1">
      <c r="A24" s="801"/>
      <c r="B24" s="801"/>
      <c r="C24" s="842"/>
      <c r="D24" s="842"/>
      <c r="E24" s="313" t="s">
        <v>25</v>
      </c>
      <c r="F24" s="313" t="s">
        <v>26</v>
      </c>
      <c r="G24" s="311">
        <v>2025</v>
      </c>
      <c r="H24" s="311">
        <v>2026</v>
      </c>
      <c r="I24" s="311">
        <v>2027</v>
      </c>
      <c r="J24" s="311">
        <v>2028</v>
      </c>
      <c r="K24" s="311">
        <v>2029</v>
      </c>
      <c r="L24" s="311">
        <v>2030</v>
      </c>
    </row>
    <row r="25" spans="1:20" ht="18.75" customHeight="1">
      <c r="A25" s="311">
        <v>1</v>
      </c>
      <c r="B25" s="311">
        <v>2</v>
      </c>
      <c r="C25" s="317">
        <v>3</v>
      </c>
      <c r="D25" s="317">
        <v>4</v>
      </c>
      <c r="E25" s="313">
        <v>5</v>
      </c>
      <c r="F25" s="313">
        <v>6</v>
      </c>
      <c r="G25" s="311">
        <v>7</v>
      </c>
      <c r="H25" s="311">
        <v>8</v>
      </c>
      <c r="I25" s="311">
        <v>9</v>
      </c>
      <c r="J25" s="311">
        <v>10</v>
      </c>
      <c r="K25" s="311">
        <v>11</v>
      </c>
      <c r="L25" s="311">
        <v>12</v>
      </c>
    </row>
    <row r="26" spans="1:20" ht="21" customHeight="1">
      <c r="A26" s="306" t="str">
        <f>A13</f>
        <v>1.</v>
      </c>
      <c r="B26" s="944" t="str">
        <f>B19</f>
        <v>Задача комплекса процессных мероприятий «Обеспечение деятельности медицинских организаций,  связанных с проведением судебно-медицинской и судебно-психиатрической экспертизы»</v>
      </c>
      <c r="C26" s="945"/>
      <c r="D26" s="945"/>
      <c r="E26" s="945"/>
      <c r="F26" s="945"/>
      <c r="G26" s="945"/>
      <c r="H26" s="945"/>
      <c r="I26" s="945"/>
      <c r="J26" s="945"/>
      <c r="K26" s="945"/>
      <c r="L26" s="946"/>
    </row>
    <row r="27" spans="1:20" s="86" customFormat="1" ht="119.25" customHeight="1">
      <c r="A27" s="104">
        <v>1</v>
      </c>
      <c r="B27" s="105" t="s">
        <v>1056</v>
      </c>
      <c r="C27" s="106" t="s">
        <v>50</v>
      </c>
      <c r="D27" s="106" t="s">
        <v>256</v>
      </c>
      <c r="E27" s="106">
        <v>100</v>
      </c>
      <c r="F27" s="106">
        <v>2023</v>
      </c>
      <c r="G27" s="106">
        <v>100</v>
      </c>
      <c r="H27" s="106">
        <v>100</v>
      </c>
      <c r="I27" s="106">
        <v>100</v>
      </c>
      <c r="J27" s="106">
        <v>100</v>
      </c>
      <c r="K27" s="106">
        <v>100</v>
      </c>
      <c r="L27" s="106">
        <v>100</v>
      </c>
      <c r="M27" s="115" t="s">
        <v>439</v>
      </c>
      <c r="N27" s="1"/>
      <c r="O27" s="1"/>
      <c r="P27" s="8"/>
      <c r="Q27" s="1"/>
      <c r="R27" s="1"/>
    </row>
    <row r="28" spans="1:20" s="86" customFormat="1" ht="27.75" customHeight="1">
      <c r="A28" s="313" t="s">
        <v>42</v>
      </c>
      <c r="B28" s="813" t="s">
        <v>259</v>
      </c>
      <c r="C28" s="814"/>
      <c r="D28" s="814"/>
      <c r="E28" s="814"/>
      <c r="F28" s="814"/>
      <c r="G28" s="814"/>
      <c r="H28" s="814"/>
      <c r="I28" s="814"/>
      <c r="J28" s="814"/>
      <c r="K28" s="814"/>
      <c r="L28" s="815"/>
      <c r="M28" s="1"/>
      <c r="N28" s="1"/>
      <c r="O28" s="1"/>
      <c r="P28" s="1"/>
      <c r="Q28" s="1"/>
      <c r="R28" s="1"/>
    </row>
    <row r="29" spans="1:20" ht="48" customHeight="1">
      <c r="A29" s="951" t="s">
        <v>1319</v>
      </c>
      <c r="B29" s="951"/>
      <c r="C29" s="951"/>
      <c r="D29" s="951"/>
      <c r="E29" s="951"/>
      <c r="F29" s="951"/>
      <c r="G29" s="951"/>
      <c r="H29" s="951"/>
      <c r="I29" s="951"/>
      <c r="J29" s="951"/>
      <c r="K29" s="951"/>
      <c r="L29" s="951"/>
    </row>
    <row r="30" spans="1:20" ht="37.5" customHeight="1">
      <c r="A30" s="821" t="s">
        <v>121</v>
      </c>
      <c r="B30" s="821"/>
      <c r="C30" s="821"/>
      <c r="D30" s="821"/>
      <c r="E30" s="821"/>
      <c r="F30" s="795" t="s">
        <v>87</v>
      </c>
      <c r="G30" s="795"/>
      <c r="H30" s="795"/>
      <c r="I30" s="795"/>
      <c r="J30" s="795"/>
      <c r="K30" s="795"/>
      <c r="L30" s="795"/>
    </row>
    <row r="31" spans="1:20" ht="26.25" customHeight="1">
      <c r="A31" s="821"/>
      <c r="B31" s="821"/>
      <c r="C31" s="821"/>
      <c r="D31" s="821"/>
      <c r="E31" s="821"/>
      <c r="F31" s="310">
        <v>2025</v>
      </c>
      <c r="G31" s="310">
        <v>2026</v>
      </c>
      <c r="H31" s="310">
        <v>2027</v>
      </c>
      <c r="I31" s="310">
        <v>2028</v>
      </c>
      <c r="J31" s="310">
        <v>2029</v>
      </c>
      <c r="K31" s="310">
        <v>2030</v>
      </c>
      <c r="L31" s="310" t="s">
        <v>24</v>
      </c>
    </row>
    <row r="32" spans="1:20" ht="15.75" customHeight="1">
      <c r="A32" s="822" t="s">
        <v>122</v>
      </c>
      <c r="B32" s="822"/>
      <c r="C32" s="822"/>
      <c r="D32" s="822"/>
      <c r="E32" s="822"/>
      <c r="F32" s="414">
        <f>F50</f>
        <v>191285.98</v>
      </c>
      <c r="G32" s="414">
        <f t="shared" ref="G32:K33" si="0">G50</f>
        <v>191285.98</v>
      </c>
      <c r="H32" s="414">
        <f t="shared" si="0"/>
        <v>191285.98</v>
      </c>
      <c r="I32" s="414">
        <f t="shared" si="0"/>
        <v>191285.98</v>
      </c>
      <c r="J32" s="414">
        <f t="shared" si="0"/>
        <v>191285.98</v>
      </c>
      <c r="K32" s="414">
        <f t="shared" si="0"/>
        <v>191285.98</v>
      </c>
      <c r="L32" s="414">
        <f>SUM(F32:K32)</f>
        <v>1147715.8800000001</v>
      </c>
      <c r="N32" s="58"/>
      <c r="O32" s="58"/>
      <c r="P32" s="58"/>
      <c r="Q32" s="58"/>
      <c r="R32" s="58"/>
      <c r="S32" s="58"/>
      <c r="T32" s="58"/>
    </row>
    <row r="33" spans="1:21" ht="15.75" customHeight="1">
      <c r="A33" s="804" t="s">
        <v>89</v>
      </c>
      <c r="B33" s="804"/>
      <c r="C33" s="804"/>
      <c r="D33" s="804"/>
      <c r="E33" s="804"/>
      <c r="F33" s="415">
        <f>F51</f>
        <v>191285.98</v>
      </c>
      <c r="G33" s="415">
        <f t="shared" si="0"/>
        <v>191285.98</v>
      </c>
      <c r="H33" s="415">
        <f t="shared" si="0"/>
        <v>191285.98</v>
      </c>
      <c r="I33" s="415">
        <f t="shared" si="0"/>
        <v>191285.98</v>
      </c>
      <c r="J33" s="415">
        <f t="shared" si="0"/>
        <v>191285.98</v>
      </c>
      <c r="K33" s="415">
        <f t="shared" si="0"/>
        <v>191285.98</v>
      </c>
      <c r="L33" s="416">
        <f>SUM(F33:K33)</f>
        <v>1147715.8800000001</v>
      </c>
      <c r="N33" s="223">
        <v>19979.7</v>
      </c>
      <c r="O33" s="223">
        <v>19979.7</v>
      </c>
      <c r="P33" s="223">
        <v>19979.7</v>
      </c>
      <c r="Q33" s="223"/>
      <c r="R33" s="223"/>
      <c r="S33" s="58"/>
      <c r="T33" s="58"/>
    </row>
    <row r="34" spans="1:21" ht="15.75" customHeight="1">
      <c r="A34" s="810"/>
      <c r="B34" s="811" t="s">
        <v>90</v>
      </c>
      <c r="C34" s="811"/>
      <c r="D34" s="811"/>
      <c r="E34" s="811"/>
      <c r="F34" s="230">
        <v>0</v>
      </c>
      <c r="G34" s="230">
        <v>0</v>
      </c>
      <c r="H34" s="230">
        <v>0</v>
      </c>
      <c r="I34" s="230">
        <v>0</v>
      </c>
      <c r="J34" s="230">
        <v>0</v>
      </c>
      <c r="K34" s="230">
        <v>0</v>
      </c>
      <c r="L34" s="230">
        <v>0</v>
      </c>
      <c r="N34" s="224"/>
      <c r="O34" s="224"/>
      <c r="P34" s="224"/>
      <c r="Q34" s="223"/>
      <c r="R34" s="223"/>
    </row>
    <row r="35" spans="1:21" ht="33" customHeight="1">
      <c r="A35" s="810"/>
      <c r="B35" s="806" t="s">
        <v>91</v>
      </c>
      <c r="C35" s="806"/>
      <c r="D35" s="806"/>
      <c r="E35" s="806"/>
      <c r="F35" s="386">
        <v>0</v>
      </c>
      <c r="G35" s="386">
        <v>0</v>
      </c>
      <c r="H35" s="386">
        <v>0</v>
      </c>
      <c r="I35" s="386">
        <v>0</v>
      </c>
      <c r="J35" s="386">
        <v>0</v>
      </c>
      <c r="K35" s="386">
        <v>0</v>
      </c>
      <c r="L35" s="386">
        <v>0</v>
      </c>
    </row>
    <row r="36" spans="1:21" ht="15.75" customHeight="1">
      <c r="A36" s="810"/>
      <c r="B36" s="804" t="s">
        <v>40</v>
      </c>
      <c r="C36" s="804"/>
      <c r="D36" s="804"/>
      <c r="E36" s="804"/>
      <c r="F36" s="386">
        <v>0</v>
      </c>
      <c r="G36" s="386">
        <v>0</v>
      </c>
      <c r="H36" s="386">
        <v>0</v>
      </c>
      <c r="I36" s="386">
        <v>0</v>
      </c>
      <c r="J36" s="386">
        <v>0</v>
      </c>
      <c r="K36" s="386">
        <v>0</v>
      </c>
      <c r="L36" s="386">
        <v>0</v>
      </c>
    </row>
    <row r="37" spans="1:21" ht="42.75" customHeight="1">
      <c r="A37" s="810"/>
      <c r="B37" s="804" t="s">
        <v>123</v>
      </c>
      <c r="C37" s="804"/>
      <c r="D37" s="804"/>
      <c r="E37" s="804"/>
      <c r="F37" s="386">
        <v>0</v>
      </c>
      <c r="G37" s="386">
        <v>0</v>
      </c>
      <c r="H37" s="386">
        <v>0</v>
      </c>
      <c r="I37" s="386">
        <v>0</v>
      </c>
      <c r="J37" s="386">
        <v>0</v>
      </c>
      <c r="K37" s="386">
        <v>0</v>
      </c>
      <c r="L37" s="386">
        <v>0</v>
      </c>
      <c r="P37" s="58"/>
    </row>
    <row r="38" spans="1:21" ht="36" customHeight="1">
      <c r="A38" s="823" t="s">
        <v>93</v>
      </c>
      <c r="B38" s="823"/>
      <c r="C38" s="823"/>
      <c r="D38" s="823"/>
      <c r="E38" s="823"/>
      <c r="F38" s="397">
        <v>0</v>
      </c>
      <c r="G38" s="397">
        <v>0</v>
      </c>
      <c r="H38" s="397">
        <v>0</v>
      </c>
      <c r="I38" s="397">
        <v>0</v>
      </c>
      <c r="J38" s="397">
        <v>0</v>
      </c>
      <c r="K38" s="397">
        <v>0</v>
      </c>
      <c r="L38" s="397">
        <v>0</v>
      </c>
    </row>
    <row r="39" spans="1:21" ht="15.75" customHeight="1">
      <c r="A39" s="804" t="s">
        <v>94</v>
      </c>
      <c r="B39" s="804"/>
      <c r="C39" s="804"/>
      <c r="D39" s="804"/>
      <c r="E39" s="804"/>
      <c r="F39" s="388">
        <v>0</v>
      </c>
      <c r="G39" s="388">
        <v>0</v>
      </c>
      <c r="H39" s="388">
        <v>0</v>
      </c>
      <c r="I39" s="388">
        <v>0</v>
      </c>
      <c r="J39" s="388">
        <v>0</v>
      </c>
      <c r="K39" s="388">
        <v>0</v>
      </c>
      <c r="L39" s="388">
        <v>0</v>
      </c>
      <c r="S39" s="58"/>
    </row>
    <row r="40" spans="1:21" ht="22.5" customHeight="1">
      <c r="A40" s="804" t="s">
        <v>95</v>
      </c>
      <c r="B40" s="804"/>
      <c r="C40" s="804"/>
      <c r="D40" s="804"/>
      <c r="E40" s="804"/>
      <c r="F40" s="388">
        <v>0</v>
      </c>
      <c r="G40" s="388">
        <v>0</v>
      </c>
      <c r="H40" s="388">
        <v>0</v>
      </c>
      <c r="I40" s="388">
        <v>0</v>
      </c>
      <c r="J40" s="388">
        <v>0</v>
      </c>
      <c r="K40" s="388">
        <v>0</v>
      </c>
      <c r="L40" s="388">
        <v>0</v>
      </c>
    </row>
    <row r="41" spans="1:21" ht="38.25" customHeight="1">
      <c r="A41" s="807" t="s">
        <v>836</v>
      </c>
      <c r="B41" s="808"/>
      <c r="C41" s="808"/>
      <c r="D41" s="808"/>
      <c r="E41" s="809"/>
      <c r="F41" s="412">
        <f>F32</f>
        <v>191285.98</v>
      </c>
      <c r="G41" s="412">
        <f t="shared" ref="G41:L42" si="1">G32</f>
        <v>191285.98</v>
      </c>
      <c r="H41" s="412">
        <f t="shared" si="1"/>
        <v>191285.98</v>
      </c>
      <c r="I41" s="412">
        <f t="shared" si="1"/>
        <v>191285.98</v>
      </c>
      <c r="J41" s="412">
        <f t="shared" si="1"/>
        <v>191285.98</v>
      </c>
      <c r="K41" s="412">
        <f t="shared" si="1"/>
        <v>191285.98</v>
      </c>
      <c r="L41" s="412">
        <f t="shared" si="1"/>
        <v>1147715.8800000001</v>
      </c>
      <c r="S41" s="58"/>
      <c r="T41" s="58"/>
    </row>
    <row r="42" spans="1:21" ht="21" customHeight="1">
      <c r="A42" s="804" t="s">
        <v>89</v>
      </c>
      <c r="B42" s="804"/>
      <c r="C42" s="804"/>
      <c r="D42" s="804"/>
      <c r="E42" s="804"/>
      <c r="F42" s="388">
        <f>F33</f>
        <v>191285.98</v>
      </c>
      <c r="G42" s="388">
        <f t="shared" si="1"/>
        <v>191285.98</v>
      </c>
      <c r="H42" s="388">
        <f t="shared" si="1"/>
        <v>191285.98</v>
      </c>
      <c r="I42" s="388">
        <f t="shared" si="1"/>
        <v>191285.98</v>
      </c>
      <c r="J42" s="388">
        <f t="shared" si="1"/>
        <v>191285.98</v>
      </c>
      <c r="K42" s="388">
        <f t="shared" si="1"/>
        <v>191285.98</v>
      </c>
      <c r="L42" s="388">
        <f t="shared" si="1"/>
        <v>1147715.8800000001</v>
      </c>
      <c r="S42" s="43"/>
      <c r="T42" s="43"/>
      <c r="U42" s="43"/>
    </row>
    <row r="43" spans="1:21" ht="15.75" customHeight="1">
      <c r="A43" s="810"/>
      <c r="B43" s="811" t="s">
        <v>90</v>
      </c>
      <c r="C43" s="811"/>
      <c r="D43" s="811"/>
      <c r="E43" s="811"/>
      <c r="F43" s="388">
        <v>0</v>
      </c>
      <c r="G43" s="388">
        <v>0</v>
      </c>
      <c r="H43" s="388">
        <v>0</v>
      </c>
      <c r="I43" s="388">
        <v>0</v>
      </c>
      <c r="J43" s="388">
        <v>0</v>
      </c>
      <c r="K43" s="388">
        <v>0</v>
      </c>
      <c r="L43" s="388">
        <v>0</v>
      </c>
      <c r="S43" s="43"/>
      <c r="T43" s="43"/>
      <c r="U43" s="43"/>
    </row>
    <row r="44" spans="1:21" ht="35.25" customHeight="1">
      <c r="A44" s="810"/>
      <c r="B44" s="806" t="s">
        <v>91</v>
      </c>
      <c r="C44" s="806"/>
      <c r="D44" s="806"/>
      <c r="E44" s="806"/>
      <c r="F44" s="388">
        <v>0</v>
      </c>
      <c r="G44" s="388">
        <v>0</v>
      </c>
      <c r="H44" s="388">
        <v>0</v>
      </c>
      <c r="I44" s="388">
        <v>0</v>
      </c>
      <c r="J44" s="388">
        <v>0</v>
      </c>
      <c r="K44" s="388">
        <v>0</v>
      </c>
      <c r="L44" s="388">
        <v>0</v>
      </c>
    </row>
    <row r="45" spans="1:21" ht="15.75" customHeight="1">
      <c r="A45" s="810"/>
      <c r="B45" s="804" t="s">
        <v>40</v>
      </c>
      <c r="C45" s="804"/>
      <c r="D45" s="804"/>
      <c r="E45" s="804"/>
      <c r="F45" s="388">
        <v>0</v>
      </c>
      <c r="G45" s="388">
        <v>0</v>
      </c>
      <c r="H45" s="388">
        <v>0</v>
      </c>
      <c r="I45" s="388">
        <v>0</v>
      </c>
      <c r="J45" s="388">
        <v>0</v>
      </c>
      <c r="K45" s="388">
        <v>0</v>
      </c>
      <c r="L45" s="388">
        <v>0</v>
      </c>
    </row>
    <row r="46" spans="1:21" ht="54.75" customHeight="1">
      <c r="A46" s="810"/>
      <c r="B46" s="804" t="s">
        <v>123</v>
      </c>
      <c r="C46" s="804"/>
      <c r="D46" s="804"/>
      <c r="E46" s="804"/>
      <c r="F46" s="388">
        <v>0</v>
      </c>
      <c r="G46" s="388">
        <v>0</v>
      </c>
      <c r="H46" s="388">
        <v>0</v>
      </c>
      <c r="I46" s="388">
        <v>0</v>
      </c>
      <c r="J46" s="388">
        <v>0</v>
      </c>
      <c r="K46" s="388">
        <v>0</v>
      </c>
      <c r="L46" s="388">
        <v>0</v>
      </c>
    </row>
    <row r="47" spans="1:21" ht="32.25" customHeight="1">
      <c r="A47" s="823" t="s">
        <v>93</v>
      </c>
      <c r="B47" s="823"/>
      <c r="C47" s="823"/>
      <c r="D47" s="823"/>
      <c r="E47" s="823"/>
      <c r="F47" s="389">
        <v>0</v>
      </c>
      <c r="G47" s="389">
        <v>0</v>
      </c>
      <c r="H47" s="389">
        <v>0</v>
      </c>
      <c r="I47" s="389">
        <v>0</v>
      </c>
      <c r="J47" s="389">
        <v>0</v>
      </c>
      <c r="K47" s="389">
        <v>0</v>
      </c>
      <c r="L47" s="389">
        <v>0</v>
      </c>
    </row>
    <row r="48" spans="1:21" ht="18" customHeight="1">
      <c r="A48" s="804" t="s">
        <v>94</v>
      </c>
      <c r="B48" s="804"/>
      <c r="C48" s="804"/>
      <c r="D48" s="804"/>
      <c r="E48" s="804"/>
      <c r="F48" s="388">
        <v>0</v>
      </c>
      <c r="G48" s="388">
        <v>0</v>
      </c>
      <c r="H48" s="388">
        <v>0</v>
      </c>
      <c r="I48" s="388">
        <v>0</v>
      </c>
      <c r="J48" s="388">
        <v>0</v>
      </c>
      <c r="K48" s="388">
        <v>0</v>
      </c>
      <c r="L48" s="388">
        <v>0</v>
      </c>
    </row>
    <row r="49" spans="1:18" ht="15.75" customHeight="1">
      <c r="A49" s="804" t="s">
        <v>95</v>
      </c>
      <c r="B49" s="804"/>
      <c r="C49" s="804"/>
      <c r="D49" s="804"/>
      <c r="E49" s="804"/>
      <c r="F49" s="388">
        <v>0</v>
      </c>
      <c r="G49" s="388">
        <v>0</v>
      </c>
      <c r="H49" s="388">
        <v>0</v>
      </c>
      <c r="I49" s="388">
        <v>0</v>
      </c>
      <c r="J49" s="388">
        <v>0</v>
      </c>
      <c r="K49" s="388">
        <v>0</v>
      </c>
      <c r="L49" s="388">
        <v>0</v>
      </c>
    </row>
    <row r="50" spans="1:18" ht="18" customHeight="1">
      <c r="A50" s="812" t="s">
        <v>1057</v>
      </c>
      <c r="B50" s="812"/>
      <c r="C50" s="812"/>
      <c r="D50" s="812"/>
      <c r="E50" s="812"/>
      <c r="F50" s="414">
        <f>F51+F56+F57+F58</f>
        <v>191285.98</v>
      </c>
      <c r="G50" s="414">
        <f t="shared" ref="G50:K50" si="2">G51+G56+G57+G58</f>
        <v>191285.98</v>
      </c>
      <c r="H50" s="414">
        <f t="shared" si="2"/>
        <v>191285.98</v>
      </c>
      <c r="I50" s="414">
        <f t="shared" si="2"/>
        <v>191285.98</v>
      </c>
      <c r="J50" s="414">
        <f t="shared" si="2"/>
        <v>191285.98</v>
      </c>
      <c r="K50" s="414">
        <f t="shared" si="2"/>
        <v>191285.98</v>
      </c>
      <c r="L50" s="414">
        <f>SUM(F50:K50)</f>
        <v>1147715.8800000001</v>
      </c>
      <c r="M50" s="214"/>
      <c r="Q50" s="58"/>
      <c r="R50" s="58"/>
    </row>
    <row r="51" spans="1:18" ht="15.75" customHeight="1">
      <c r="A51" s="804" t="s">
        <v>89</v>
      </c>
      <c r="B51" s="804"/>
      <c r="C51" s="804"/>
      <c r="D51" s="804"/>
      <c r="E51" s="804"/>
      <c r="F51" s="415">
        <v>191285.98</v>
      </c>
      <c r="G51" s="415">
        <v>191285.98</v>
      </c>
      <c r="H51" s="415">
        <v>191285.98</v>
      </c>
      <c r="I51" s="415">
        <v>191285.98</v>
      </c>
      <c r="J51" s="415">
        <v>191285.98</v>
      </c>
      <c r="K51" s="415">
        <v>191285.98</v>
      </c>
      <c r="L51" s="416">
        <f>SUM(F51:K51)</f>
        <v>1147715.8800000001</v>
      </c>
      <c r="Q51" s="305"/>
      <c r="R51" s="305"/>
    </row>
    <row r="52" spans="1:18" ht="15.75" customHeight="1">
      <c r="A52" s="810"/>
      <c r="B52" s="811" t="s">
        <v>90</v>
      </c>
      <c r="C52" s="811"/>
      <c r="D52" s="811"/>
      <c r="E52" s="811"/>
      <c r="F52" s="388">
        <v>0</v>
      </c>
      <c r="G52" s="388">
        <v>0</v>
      </c>
      <c r="H52" s="388">
        <v>0</v>
      </c>
      <c r="I52" s="388">
        <v>0</v>
      </c>
      <c r="J52" s="388">
        <v>0</v>
      </c>
      <c r="K52" s="388">
        <v>0</v>
      </c>
      <c r="L52" s="388">
        <v>0</v>
      </c>
      <c r="Q52" s="305"/>
      <c r="R52" s="305"/>
    </row>
    <row r="53" spans="1:18" ht="15.75" customHeight="1">
      <c r="A53" s="810"/>
      <c r="B53" s="806" t="s">
        <v>91</v>
      </c>
      <c r="C53" s="806"/>
      <c r="D53" s="806"/>
      <c r="E53" s="806"/>
      <c r="F53" s="388">
        <v>0</v>
      </c>
      <c r="G53" s="388">
        <v>0</v>
      </c>
      <c r="H53" s="388">
        <v>0</v>
      </c>
      <c r="I53" s="388">
        <v>0</v>
      </c>
      <c r="J53" s="388">
        <v>0</v>
      </c>
      <c r="K53" s="388">
        <v>0</v>
      </c>
      <c r="L53" s="388">
        <v>0</v>
      </c>
    </row>
    <row r="54" spans="1:18" ht="15.75" customHeight="1">
      <c r="A54" s="810"/>
      <c r="B54" s="804" t="s">
        <v>40</v>
      </c>
      <c r="C54" s="804"/>
      <c r="D54" s="804"/>
      <c r="E54" s="804"/>
      <c r="F54" s="388">
        <v>0</v>
      </c>
      <c r="G54" s="388">
        <v>0</v>
      </c>
      <c r="H54" s="388">
        <v>0</v>
      </c>
      <c r="I54" s="388">
        <v>0</v>
      </c>
      <c r="J54" s="388">
        <v>0</v>
      </c>
      <c r="K54" s="388">
        <v>0</v>
      </c>
      <c r="L54" s="388">
        <v>0</v>
      </c>
    </row>
    <row r="55" spans="1:18" ht="39" customHeight="1">
      <c r="A55" s="810"/>
      <c r="B55" s="804" t="s">
        <v>123</v>
      </c>
      <c r="C55" s="804"/>
      <c r="D55" s="804"/>
      <c r="E55" s="804"/>
      <c r="F55" s="388">
        <v>0</v>
      </c>
      <c r="G55" s="388">
        <v>0</v>
      </c>
      <c r="H55" s="388">
        <v>0</v>
      </c>
      <c r="I55" s="388">
        <v>0</v>
      </c>
      <c r="J55" s="388">
        <v>0</v>
      </c>
      <c r="K55" s="388">
        <v>0</v>
      </c>
      <c r="L55" s="388">
        <v>0</v>
      </c>
    </row>
    <row r="56" spans="1:18" ht="15.75" customHeight="1">
      <c r="A56" s="823" t="s">
        <v>93</v>
      </c>
      <c r="B56" s="823"/>
      <c r="C56" s="823"/>
      <c r="D56" s="823"/>
      <c r="E56" s="823"/>
      <c r="F56" s="389">
        <v>0</v>
      </c>
      <c r="G56" s="389">
        <v>0</v>
      </c>
      <c r="H56" s="389">
        <v>0</v>
      </c>
      <c r="I56" s="389">
        <v>0</v>
      </c>
      <c r="J56" s="389">
        <v>0</v>
      </c>
      <c r="K56" s="389">
        <v>0</v>
      </c>
      <c r="L56" s="389">
        <v>0</v>
      </c>
    </row>
    <row r="57" spans="1:18" ht="15.75" customHeight="1">
      <c r="A57" s="804" t="s">
        <v>94</v>
      </c>
      <c r="B57" s="804"/>
      <c r="C57" s="804"/>
      <c r="D57" s="804"/>
      <c r="E57" s="804"/>
      <c r="F57" s="388">
        <v>0</v>
      </c>
      <c r="G57" s="388">
        <v>0</v>
      </c>
      <c r="H57" s="388">
        <v>0</v>
      </c>
      <c r="I57" s="388">
        <v>0</v>
      </c>
      <c r="J57" s="388">
        <v>0</v>
      </c>
      <c r="K57" s="388">
        <v>0</v>
      </c>
      <c r="L57" s="388">
        <v>0</v>
      </c>
    </row>
    <row r="58" spans="1:18" ht="15.75" customHeight="1">
      <c r="A58" s="804" t="s">
        <v>95</v>
      </c>
      <c r="B58" s="804"/>
      <c r="C58" s="804"/>
      <c r="D58" s="804"/>
      <c r="E58" s="804"/>
      <c r="F58" s="388">
        <v>0</v>
      </c>
      <c r="G58" s="388">
        <v>0</v>
      </c>
      <c r="H58" s="388">
        <v>0</v>
      </c>
      <c r="I58" s="388">
        <v>0</v>
      </c>
      <c r="J58" s="388">
        <v>0</v>
      </c>
      <c r="K58" s="388">
        <v>0</v>
      </c>
      <c r="L58" s="388">
        <v>0</v>
      </c>
    </row>
    <row r="59" spans="1:18" ht="15.75" customHeight="1">
      <c r="A59" s="803" t="s">
        <v>97</v>
      </c>
      <c r="B59" s="803"/>
      <c r="C59" s="803"/>
      <c r="D59" s="803"/>
      <c r="E59" s="803"/>
      <c r="F59" s="388">
        <v>0</v>
      </c>
      <c r="G59" s="388">
        <v>0</v>
      </c>
      <c r="H59" s="388">
        <v>0</v>
      </c>
      <c r="I59" s="388">
        <v>0</v>
      </c>
      <c r="J59" s="388">
        <v>0</v>
      </c>
      <c r="K59" s="388">
        <v>0</v>
      </c>
      <c r="L59" s="388">
        <v>0</v>
      </c>
    </row>
    <row r="60" spans="1:18" ht="12.75" customHeight="1"/>
    <row r="61" spans="1:18" ht="15.75" customHeight="1">
      <c r="A61" s="943" t="s">
        <v>1315</v>
      </c>
      <c r="B61" s="943"/>
      <c r="C61" s="943"/>
      <c r="D61" s="943"/>
      <c r="E61" s="943"/>
      <c r="F61" s="943"/>
    </row>
    <row r="62" spans="1:18" ht="110.25" customHeight="1">
      <c r="A62" s="801" t="s">
        <v>128</v>
      </c>
      <c r="B62" s="801"/>
      <c r="C62" s="313" t="s">
        <v>129</v>
      </c>
      <c r="D62" s="311" t="s">
        <v>843</v>
      </c>
      <c r="E62" s="311" t="s">
        <v>131</v>
      </c>
      <c r="F62" s="311" t="s">
        <v>19</v>
      </c>
    </row>
    <row r="63" spans="1:18">
      <c r="A63" s="845">
        <v>1</v>
      </c>
      <c r="B63" s="847"/>
      <c r="C63" s="313">
        <v>2</v>
      </c>
      <c r="D63" s="311">
        <v>3</v>
      </c>
      <c r="E63" s="311">
        <v>4</v>
      </c>
      <c r="F63" s="311">
        <v>5</v>
      </c>
    </row>
    <row r="64" spans="1:18" ht="54" customHeight="1">
      <c r="A64" s="857" t="s">
        <v>1219</v>
      </c>
      <c r="B64" s="858"/>
      <c r="C64" s="858"/>
      <c r="D64" s="858"/>
      <c r="E64" s="858"/>
      <c r="F64" s="859"/>
    </row>
    <row r="65" spans="1:6" ht="142.5" customHeight="1">
      <c r="A65" s="867" t="s">
        <v>1058</v>
      </c>
      <c r="B65" s="868"/>
      <c r="C65" s="112" t="s">
        <v>132</v>
      </c>
      <c r="D65" s="111" t="s">
        <v>206</v>
      </c>
      <c r="E65" s="112" t="s">
        <v>185</v>
      </c>
      <c r="F65" s="112" t="s">
        <v>44</v>
      </c>
    </row>
    <row r="66" spans="1:6" ht="110.25" customHeight="1">
      <c r="A66" s="850" t="s">
        <v>436</v>
      </c>
      <c r="B66" s="852"/>
      <c r="C66" s="113" t="s">
        <v>244</v>
      </c>
      <c r="D66" s="42" t="s">
        <v>206</v>
      </c>
      <c r="E66" s="313" t="s">
        <v>283</v>
      </c>
      <c r="F66" s="307" t="s">
        <v>44</v>
      </c>
    </row>
    <row r="67" spans="1:6" ht="110.25" customHeight="1">
      <c r="A67" s="849" t="s">
        <v>323</v>
      </c>
      <c r="B67" s="849"/>
      <c r="C67" s="113" t="s">
        <v>245</v>
      </c>
      <c r="D67" s="42" t="s">
        <v>206</v>
      </c>
      <c r="E67" s="313" t="s">
        <v>186</v>
      </c>
      <c r="F67" s="307" t="s">
        <v>44</v>
      </c>
    </row>
    <row r="68" spans="1:6" ht="110.25" customHeight="1">
      <c r="A68" s="849" t="s">
        <v>247</v>
      </c>
      <c r="B68" s="849"/>
      <c r="C68" s="113" t="s">
        <v>246</v>
      </c>
      <c r="D68" s="42" t="s">
        <v>206</v>
      </c>
      <c r="E68" s="313" t="s">
        <v>185</v>
      </c>
      <c r="F68" s="307" t="s">
        <v>44</v>
      </c>
    </row>
    <row r="69" spans="1:6" ht="110.25" customHeight="1">
      <c r="A69" s="849" t="s">
        <v>248</v>
      </c>
      <c r="B69" s="849"/>
      <c r="C69" s="113" t="s">
        <v>249</v>
      </c>
      <c r="D69" s="42" t="s">
        <v>206</v>
      </c>
      <c r="E69" s="313" t="s">
        <v>185</v>
      </c>
      <c r="F69" s="307" t="s">
        <v>44</v>
      </c>
    </row>
  </sheetData>
  <mergeCells count="87">
    <mergeCell ref="A66:B66"/>
    <mergeCell ref="A67:B67"/>
    <mergeCell ref="A68:B68"/>
    <mergeCell ref="A69:B69"/>
    <mergeCell ref="A61:F61"/>
    <mergeCell ref="A62:B62"/>
    <mergeCell ref="A63:B63"/>
    <mergeCell ref="A64:F64"/>
    <mergeCell ref="A65:B65"/>
    <mergeCell ref="Q10:Q11"/>
    <mergeCell ref="R10:R11"/>
    <mergeCell ref="N14:P14"/>
    <mergeCell ref="A15:R15"/>
    <mergeCell ref="A16:A17"/>
    <mergeCell ref="B16:B17"/>
    <mergeCell ref="C16:C17"/>
    <mergeCell ref="E16:Q16"/>
    <mergeCell ref="R16:R17"/>
    <mergeCell ref="H10:M10"/>
    <mergeCell ref="I17:J17"/>
    <mergeCell ref="N12:P12"/>
    <mergeCell ref="B13:R13"/>
    <mergeCell ref="A50:E50"/>
    <mergeCell ref="B44:E44"/>
    <mergeCell ref="B45:E45"/>
    <mergeCell ref="B46:E46"/>
    <mergeCell ref="K17:L17"/>
    <mergeCell ref="G22:L23"/>
    <mergeCell ref="A22:A24"/>
    <mergeCell ref="B22:B24"/>
    <mergeCell ref="I18:J18"/>
    <mergeCell ref="K18:L18"/>
    <mergeCell ref="B19:R19"/>
    <mergeCell ref="I20:J20"/>
    <mergeCell ref="K20:L20"/>
    <mergeCell ref="B26:L26"/>
    <mergeCell ref="B28:L28"/>
    <mergeCell ref="A29:L29"/>
    <mergeCell ref="A9:P9"/>
    <mergeCell ref="A10:A11"/>
    <mergeCell ref="B10:B11"/>
    <mergeCell ref="C10:C11"/>
    <mergeCell ref="D10:D11"/>
    <mergeCell ref="E10:E11"/>
    <mergeCell ref="F10:G10"/>
    <mergeCell ref="N10:P11"/>
    <mergeCell ref="A7:E7"/>
    <mergeCell ref="F7:R7"/>
    <mergeCell ref="A1:R1"/>
    <mergeCell ref="A2:R2"/>
    <mergeCell ref="A4:P4"/>
    <mergeCell ref="A5:E5"/>
    <mergeCell ref="F5:R5"/>
    <mergeCell ref="A6:E6"/>
    <mergeCell ref="F6:R6"/>
    <mergeCell ref="C22:C24"/>
    <mergeCell ref="D22:D24"/>
    <mergeCell ref="E22:F23"/>
    <mergeCell ref="F30:L30"/>
    <mergeCell ref="A43:A46"/>
    <mergeCell ref="B43:E43"/>
    <mergeCell ref="A34:A37"/>
    <mergeCell ref="B34:E34"/>
    <mergeCell ref="B35:E35"/>
    <mergeCell ref="B36:E36"/>
    <mergeCell ref="B37:E37"/>
    <mergeCell ref="A38:E38"/>
    <mergeCell ref="A39:E39"/>
    <mergeCell ref="A40:E40"/>
    <mergeCell ref="A41:E41"/>
    <mergeCell ref="A42:E42"/>
    <mergeCell ref="A56:E56"/>
    <mergeCell ref="A57:E57"/>
    <mergeCell ref="A58:E58"/>
    <mergeCell ref="A59:E59"/>
    <mergeCell ref="A30:E31"/>
    <mergeCell ref="A32:E32"/>
    <mergeCell ref="A33:E33"/>
    <mergeCell ref="A51:E51"/>
    <mergeCell ref="A52:A55"/>
    <mergeCell ref="B52:E52"/>
    <mergeCell ref="B53:E53"/>
    <mergeCell ref="B54:E54"/>
    <mergeCell ref="B55:E55"/>
    <mergeCell ref="A47:E47"/>
    <mergeCell ref="A48:E48"/>
    <mergeCell ref="A49:E49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colBreaks count="1" manualBreakCount="1">
    <brk id="1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66FF"/>
  </sheetPr>
  <dimension ref="A1:U70"/>
  <sheetViews>
    <sheetView view="pageBreakPreview" zoomScale="60" zoomScaleNormal="80" workbookViewId="0">
      <selection activeCell="B13" sqref="B13:R13"/>
    </sheetView>
  </sheetViews>
  <sheetFormatPr defaultColWidth="9.140625" defaultRowHeight="15.75"/>
  <cols>
    <col min="1" max="1" width="8.7109375" style="1" customWidth="1"/>
    <col min="2" max="2" width="37" style="1" customWidth="1"/>
    <col min="3" max="4" width="23" style="1" customWidth="1"/>
    <col min="5" max="5" width="18.5703125" style="1" customWidth="1"/>
    <col min="6" max="6" width="16.85546875" style="1" customWidth="1"/>
    <col min="7" max="7" width="17" style="1" customWidth="1"/>
    <col min="8" max="8" width="18.28515625" style="1" customWidth="1"/>
    <col min="9" max="9" width="11.5703125" style="1" customWidth="1"/>
    <col min="10" max="10" width="11.42578125" style="1" customWidth="1"/>
    <col min="11" max="11" width="9.85546875" style="1" customWidth="1"/>
    <col min="12" max="12" width="14.28515625" style="1" customWidth="1"/>
    <col min="13" max="13" width="13.28515625" style="1" customWidth="1"/>
    <col min="14" max="15" width="11" style="1" customWidth="1"/>
    <col min="16" max="16" width="15.42578125" style="1" customWidth="1"/>
    <col min="17" max="17" width="15.7109375" style="1" customWidth="1"/>
    <col min="18" max="18" width="14.28515625" style="1" customWidth="1"/>
    <col min="19" max="19" width="19.5703125" style="1" customWidth="1"/>
    <col min="20" max="20" width="18.5703125" style="1" customWidth="1"/>
    <col min="21" max="21" width="18.140625" style="1" customWidth="1"/>
    <col min="22" max="16384" width="9.140625" style="1"/>
  </cols>
  <sheetData>
    <row r="1" spans="1:20" ht="15.75" customHeight="1">
      <c r="A1" s="943" t="s">
        <v>104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</row>
    <row r="2" spans="1:20" ht="51.75" customHeight="1">
      <c r="A2" s="844" t="s">
        <v>724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218" t="s">
        <v>672</v>
      </c>
      <c r="T2" s="127" t="s">
        <v>437</v>
      </c>
    </row>
    <row r="4" spans="1:20">
      <c r="A4" s="736" t="s">
        <v>105</v>
      </c>
      <c r="B4" s="736"/>
      <c r="C4" s="736"/>
      <c r="D4" s="73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  <c r="R4" s="1">
        <v>10</v>
      </c>
    </row>
    <row r="5" spans="1:20" ht="59.25" customHeight="1">
      <c r="A5" s="801" t="s">
        <v>835</v>
      </c>
      <c r="B5" s="801"/>
      <c r="C5" s="801"/>
      <c r="D5" s="801"/>
      <c r="E5" s="801"/>
      <c r="F5" s="833" t="s">
        <v>1220</v>
      </c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</row>
    <row r="6" spans="1:20" ht="30.75" customHeight="1">
      <c r="A6" s="845" t="s">
        <v>203</v>
      </c>
      <c r="B6" s="846"/>
      <c r="C6" s="846"/>
      <c r="D6" s="846"/>
      <c r="E6" s="847"/>
      <c r="F6" s="833" t="s">
        <v>321</v>
      </c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3"/>
    </row>
    <row r="7" spans="1:20" ht="45.75" customHeight="1">
      <c r="A7" s="801" t="s">
        <v>106</v>
      </c>
      <c r="B7" s="801"/>
      <c r="C7" s="801"/>
      <c r="D7" s="801"/>
      <c r="E7" s="801"/>
      <c r="F7" s="833" t="s">
        <v>204</v>
      </c>
      <c r="G7" s="833"/>
      <c r="H7" s="833"/>
      <c r="I7" s="833"/>
      <c r="J7" s="833"/>
      <c r="K7" s="833"/>
      <c r="L7" s="833"/>
      <c r="M7" s="833"/>
      <c r="N7" s="833"/>
      <c r="O7" s="833"/>
      <c r="P7" s="833"/>
      <c r="Q7" s="833"/>
      <c r="R7" s="833"/>
    </row>
    <row r="9" spans="1:20">
      <c r="A9" s="942" t="s">
        <v>107</v>
      </c>
      <c r="B9" s="942"/>
      <c r="C9" s="942"/>
      <c r="D9" s="942"/>
      <c r="E9" s="942"/>
      <c r="F9" s="942"/>
      <c r="G9" s="942"/>
      <c r="H9" s="942"/>
      <c r="I9" s="942"/>
      <c r="J9" s="942"/>
      <c r="K9" s="942"/>
      <c r="L9" s="942"/>
      <c r="M9" s="942"/>
      <c r="N9" s="942"/>
      <c r="O9" s="942"/>
      <c r="P9" s="942"/>
    </row>
    <row r="10" spans="1:20" ht="74.25" customHeight="1">
      <c r="A10" s="801" t="s">
        <v>20</v>
      </c>
      <c r="B10" s="801" t="s">
        <v>108</v>
      </c>
      <c r="C10" s="801" t="s">
        <v>12</v>
      </c>
      <c r="D10" s="801" t="s">
        <v>11</v>
      </c>
      <c r="E10" s="801" t="s">
        <v>109</v>
      </c>
      <c r="F10" s="801" t="s">
        <v>14</v>
      </c>
      <c r="G10" s="801"/>
      <c r="H10" s="845" t="s">
        <v>110</v>
      </c>
      <c r="I10" s="846"/>
      <c r="J10" s="846"/>
      <c r="K10" s="846"/>
      <c r="L10" s="846"/>
      <c r="M10" s="847"/>
      <c r="N10" s="801" t="s">
        <v>17</v>
      </c>
      <c r="O10" s="801"/>
      <c r="P10" s="801"/>
      <c r="Q10" s="801" t="s">
        <v>111</v>
      </c>
      <c r="R10" s="801" t="s">
        <v>19</v>
      </c>
    </row>
    <row r="11" spans="1:20">
      <c r="A11" s="801"/>
      <c r="B11" s="801"/>
      <c r="C11" s="801"/>
      <c r="D11" s="801"/>
      <c r="E11" s="801"/>
      <c r="F11" s="311" t="s">
        <v>25</v>
      </c>
      <c r="G11" s="311" t="s">
        <v>26</v>
      </c>
      <c r="H11" s="311">
        <v>2025</v>
      </c>
      <c r="I11" s="311">
        <v>2026</v>
      </c>
      <c r="J11" s="311">
        <v>2027</v>
      </c>
      <c r="K11" s="311">
        <v>2028</v>
      </c>
      <c r="L11" s="311">
        <v>2029</v>
      </c>
      <c r="M11" s="311">
        <v>2030</v>
      </c>
      <c r="N11" s="801"/>
      <c r="O11" s="801"/>
      <c r="P11" s="801"/>
      <c r="Q11" s="801"/>
      <c r="R11" s="801"/>
    </row>
    <row r="12" spans="1:20">
      <c r="A12" s="314">
        <v>1</v>
      </c>
      <c r="B12" s="311">
        <v>2</v>
      </c>
      <c r="C12" s="311">
        <v>3</v>
      </c>
      <c r="D12" s="311">
        <v>4</v>
      </c>
      <c r="E12" s="311">
        <v>5</v>
      </c>
      <c r="F12" s="311">
        <v>6</v>
      </c>
      <c r="G12" s="311">
        <v>7</v>
      </c>
      <c r="H12" s="311">
        <v>8</v>
      </c>
      <c r="I12" s="311">
        <v>9</v>
      </c>
      <c r="J12" s="311">
        <v>10</v>
      </c>
      <c r="K12" s="311">
        <v>11</v>
      </c>
      <c r="L12" s="311">
        <v>12</v>
      </c>
      <c r="M12" s="311">
        <v>13</v>
      </c>
      <c r="N12" s="845">
        <v>14</v>
      </c>
      <c r="O12" s="846"/>
      <c r="P12" s="847"/>
      <c r="Q12" s="311">
        <v>15</v>
      </c>
      <c r="R12" s="311">
        <v>16</v>
      </c>
    </row>
    <row r="13" spans="1:20" ht="15.75" customHeight="1">
      <c r="A13" s="306" t="s">
        <v>41</v>
      </c>
      <c r="B13" s="944" t="s">
        <v>438</v>
      </c>
      <c r="C13" s="945"/>
      <c r="D13" s="945"/>
      <c r="E13" s="945"/>
      <c r="F13" s="945"/>
      <c r="G13" s="945"/>
      <c r="H13" s="945"/>
      <c r="I13" s="945"/>
      <c r="J13" s="945"/>
      <c r="K13" s="945"/>
      <c r="L13" s="945"/>
      <c r="M13" s="945"/>
      <c r="N13" s="945"/>
      <c r="O13" s="945"/>
      <c r="P13" s="945"/>
      <c r="Q13" s="945"/>
      <c r="R13" s="946"/>
    </row>
    <row r="14" spans="1:20" ht="57.75" customHeight="1">
      <c r="A14" s="308" t="s">
        <v>42</v>
      </c>
      <c r="B14" s="42" t="s">
        <v>141</v>
      </c>
      <c r="C14" s="88" t="s">
        <v>142</v>
      </c>
      <c r="D14" s="88" t="s">
        <v>78</v>
      </c>
      <c r="E14" s="313" t="s">
        <v>256</v>
      </c>
      <c r="F14" s="313">
        <v>70.44</v>
      </c>
      <c r="G14" s="313">
        <v>2023</v>
      </c>
      <c r="H14" s="320">
        <v>72.180000000000007</v>
      </c>
      <c r="I14" s="320">
        <v>72.19</v>
      </c>
      <c r="J14" s="320">
        <v>72.19</v>
      </c>
      <c r="K14" s="320">
        <v>72.19</v>
      </c>
      <c r="L14" s="320">
        <v>72.19</v>
      </c>
      <c r="M14" s="320">
        <v>72.19</v>
      </c>
      <c r="N14" s="763" t="s">
        <v>138</v>
      </c>
      <c r="O14" s="848"/>
      <c r="P14" s="764"/>
      <c r="Q14" s="313" t="s">
        <v>79</v>
      </c>
      <c r="R14" s="313" t="s">
        <v>79</v>
      </c>
    </row>
    <row r="15" spans="1:20">
      <c r="A15" s="942" t="s">
        <v>269</v>
      </c>
      <c r="B15" s="942"/>
      <c r="C15" s="942"/>
      <c r="D15" s="942"/>
      <c r="E15" s="942"/>
      <c r="F15" s="942"/>
      <c r="G15" s="942"/>
      <c r="H15" s="942"/>
      <c r="I15" s="942"/>
      <c r="J15" s="942"/>
      <c r="K15" s="942"/>
      <c r="L15" s="942"/>
      <c r="M15" s="942"/>
      <c r="N15" s="942"/>
      <c r="O15" s="942"/>
      <c r="P15" s="942"/>
      <c r="Q15" s="942"/>
      <c r="R15" s="942"/>
    </row>
    <row r="16" spans="1:20" ht="27.75" customHeight="1">
      <c r="A16" s="801" t="s">
        <v>20</v>
      </c>
      <c r="B16" s="833" t="s">
        <v>77</v>
      </c>
      <c r="C16" s="801" t="s">
        <v>11</v>
      </c>
      <c r="D16" s="311" t="s">
        <v>114</v>
      </c>
      <c r="E16" s="801" t="s">
        <v>83</v>
      </c>
      <c r="F16" s="801"/>
      <c r="G16" s="801"/>
      <c r="H16" s="801"/>
      <c r="I16" s="801"/>
      <c r="J16" s="801"/>
      <c r="K16" s="801"/>
      <c r="L16" s="801"/>
      <c r="M16" s="801"/>
      <c r="N16" s="801"/>
      <c r="O16" s="801"/>
      <c r="P16" s="801"/>
      <c r="Q16" s="801"/>
      <c r="R16" s="795" t="s">
        <v>115</v>
      </c>
    </row>
    <row r="17" spans="1:20">
      <c r="A17" s="801"/>
      <c r="B17" s="833"/>
      <c r="C17" s="801"/>
      <c r="D17" s="311" t="s">
        <v>116</v>
      </c>
      <c r="E17" s="311" t="s">
        <v>29</v>
      </c>
      <c r="F17" s="311" t="s">
        <v>30</v>
      </c>
      <c r="G17" s="311" t="s">
        <v>31</v>
      </c>
      <c r="H17" s="311" t="s">
        <v>32</v>
      </c>
      <c r="I17" s="845" t="s">
        <v>33</v>
      </c>
      <c r="J17" s="847"/>
      <c r="K17" s="845" t="s">
        <v>34</v>
      </c>
      <c r="L17" s="847"/>
      <c r="M17" s="311" t="s">
        <v>35</v>
      </c>
      <c r="N17" s="311" t="s">
        <v>36</v>
      </c>
      <c r="O17" s="311" t="s">
        <v>37</v>
      </c>
      <c r="P17" s="311" t="s">
        <v>38</v>
      </c>
      <c r="Q17" s="311" t="s">
        <v>39</v>
      </c>
      <c r="R17" s="795"/>
    </row>
    <row r="18" spans="1:20">
      <c r="A18" s="311">
        <v>1</v>
      </c>
      <c r="B18" s="313">
        <v>2</v>
      </c>
      <c r="C18" s="311">
        <v>3</v>
      </c>
      <c r="D18" s="311">
        <v>4</v>
      </c>
      <c r="E18" s="311">
        <v>5</v>
      </c>
      <c r="F18" s="311">
        <v>6</v>
      </c>
      <c r="G18" s="311">
        <v>7</v>
      </c>
      <c r="H18" s="311">
        <v>8</v>
      </c>
      <c r="I18" s="845">
        <v>9</v>
      </c>
      <c r="J18" s="847"/>
      <c r="K18" s="845">
        <v>10</v>
      </c>
      <c r="L18" s="847"/>
      <c r="M18" s="311">
        <v>11</v>
      </c>
      <c r="N18" s="311">
        <v>12</v>
      </c>
      <c r="O18" s="311">
        <v>13</v>
      </c>
      <c r="P18" s="311">
        <v>14</v>
      </c>
      <c r="Q18" s="311">
        <v>15</v>
      </c>
      <c r="R18" s="311">
        <v>16</v>
      </c>
    </row>
    <row r="19" spans="1:20" ht="15.75" customHeight="1">
      <c r="A19" s="306" t="s">
        <v>41</v>
      </c>
      <c r="B19" s="944" t="s">
        <v>438</v>
      </c>
      <c r="C19" s="945"/>
      <c r="D19" s="945"/>
      <c r="E19" s="945"/>
      <c r="F19" s="945"/>
      <c r="G19" s="945"/>
      <c r="H19" s="945"/>
      <c r="I19" s="945"/>
      <c r="J19" s="945"/>
      <c r="K19" s="945"/>
      <c r="L19" s="945"/>
      <c r="M19" s="945"/>
      <c r="N19" s="945"/>
      <c r="O19" s="945"/>
      <c r="P19" s="945"/>
      <c r="Q19" s="945"/>
      <c r="R19" s="946"/>
    </row>
    <row r="20" spans="1:20" ht="51" customHeight="1">
      <c r="A20" s="313" t="s">
        <v>42</v>
      </c>
      <c r="B20" s="319" t="s">
        <v>141</v>
      </c>
      <c r="C20" s="313" t="str">
        <f>D14</f>
        <v>ГП РФ</v>
      </c>
      <c r="D20" s="313" t="str">
        <f>E14</f>
        <v>Процент</v>
      </c>
      <c r="E20" s="320" t="s">
        <v>44</v>
      </c>
      <c r="F20" s="320" t="s">
        <v>44</v>
      </c>
      <c r="G20" s="362" t="s">
        <v>44</v>
      </c>
      <c r="H20" s="313" t="s">
        <v>44</v>
      </c>
      <c r="I20" s="763" t="s">
        <v>44</v>
      </c>
      <c r="J20" s="764"/>
      <c r="K20" s="763" t="s">
        <v>44</v>
      </c>
      <c r="L20" s="764"/>
      <c r="M20" s="320" t="s">
        <v>44</v>
      </c>
      <c r="N20" s="320" t="s">
        <v>44</v>
      </c>
      <c r="O20" s="362" t="s">
        <v>44</v>
      </c>
      <c r="P20" s="320" t="s">
        <v>44</v>
      </c>
      <c r="Q20" s="320" t="s">
        <v>44</v>
      </c>
      <c r="R20" s="313">
        <f>H14</f>
        <v>72.180000000000007</v>
      </c>
    </row>
    <row r="21" spans="1:20" ht="42" customHeight="1">
      <c r="A21" s="47" t="s">
        <v>270</v>
      </c>
    </row>
    <row r="22" spans="1:20" ht="42" customHeight="1">
      <c r="A22" s="801" t="s">
        <v>20</v>
      </c>
      <c r="B22" s="801" t="s">
        <v>117</v>
      </c>
      <c r="C22" s="840" t="s">
        <v>118</v>
      </c>
      <c r="D22" s="840" t="s">
        <v>119</v>
      </c>
      <c r="E22" s="801" t="s">
        <v>14</v>
      </c>
      <c r="F22" s="801"/>
      <c r="G22" s="801" t="s">
        <v>120</v>
      </c>
      <c r="H22" s="801"/>
      <c r="I22" s="801"/>
      <c r="J22" s="801"/>
      <c r="K22" s="801"/>
      <c r="L22" s="801"/>
    </row>
    <row r="23" spans="1:20" ht="42" customHeight="1">
      <c r="A23" s="801"/>
      <c r="B23" s="801"/>
      <c r="C23" s="841"/>
      <c r="D23" s="841"/>
      <c r="E23" s="801"/>
      <c r="F23" s="801"/>
      <c r="G23" s="801"/>
      <c r="H23" s="801"/>
      <c r="I23" s="801"/>
      <c r="J23" s="801"/>
      <c r="K23" s="801"/>
      <c r="L23" s="801"/>
    </row>
    <row r="24" spans="1:20" ht="42" customHeight="1">
      <c r="A24" s="801"/>
      <c r="B24" s="801"/>
      <c r="C24" s="842"/>
      <c r="D24" s="842"/>
      <c r="E24" s="313" t="s">
        <v>25</v>
      </c>
      <c r="F24" s="313" t="s">
        <v>26</v>
      </c>
      <c r="G24" s="311">
        <v>2025</v>
      </c>
      <c r="H24" s="311">
        <v>2026</v>
      </c>
      <c r="I24" s="311">
        <v>2027</v>
      </c>
      <c r="J24" s="311">
        <v>2028</v>
      </c>
      <c r="K24" s="311">
        <v>2029</v>
      </c>
      <c r="L24" s="311">
        <v>2030</v>
      </c>
    </row>
    <row r="25" spans="1:20" ht="18.75" customHeight="1">
      <c r="A25" s="311">
        <v>1</v>
      </c>
      <c r="B25" s="311">
        <v>2</v>
      </c>
      <c r="C25" s="317">
        <v>3</v>
      </c>
      <c r="D25" s="317">
        <v>4</v>
      </c>
      <c r="E25" s="313">
        <v>5</v>
      </c>
      <c r="F25" s="313">
        <v>6</v>
      </c>
      <c r="G25" s="311">
        <v>7</v>
      </c>
      <c r="H25" s="311">
        <v>8</v>
      </c>
      <c r="I25" s="311">
        <v>9</v>
      </c>
      <c r="J25" s="311">
        <v>10</v>
      </c>
      <c r="K25" s="311">
        <v>11</v>
      </c>
      <c r="L25" s="311">
        <v>12</v>
      </c>
    </row>
    <row r="26" spans="1:20" ht="18.75" customHeight="1">
      <c r="A26" s="306" t="str">
        <f>A13</f>
        <v>1.</v>
      </c>
      <c r="B26" s="944" t="str">
        <f>B19</f>
        <v>Задача комплекса процессных мероприятий «Повышение качества оказания медицинской помощи населению»</v>
      </c>
      <c r="C26" s="945"/>
      <c r="D26" s="945"/>
      <c r="E26" s="945"/>
      <c r="F26" s="945"/>
      <c r="G26" s="945"/>
      <c r="H26" s="945"/>
      <c r="I26" s="945"/>
      <c r="J26" s="945"/>
      <c r="K26" s="945"/>
      <c r="L26" s="946"/>
    </row>
    <row r="27" spans="1:20" ht="224.25" customHeight="1">
      <c r="A27" s="104">
        <v>1</v>
      </c>
      <c r="B27" s="105" t="s">
        <v>1059</v>
      </c>
      <c r="C27" s="106" t="s">
        <v>50</v>
      </c>
      <c r="D27" s="106" t="s">
        <v>256</v>
      </c>
      <c r="E27" s="106">
        <v>100</v>
      </c>
      <c r="F27" s="106">
        <v>2023</v>
      </c>
      <c r="G27" s="106">
        <v>100</v>
      </c>
      <c r="H27" s="106">
        <v>100</v>
      </c>
      <c r="I27" s="106">
        <v>100</v>
      </c>
      <c r="J27" s="106">
        <v>100</v>
      </c>
      <c r="K27" s="106">
        <v>100</v>
      </c>
      <c r="L27" s="106">
        <v>100</v>
      </c>
      <c r="M27" s="115" t="s">
        <v>439</v>
      </c>
    </row>
    <row r="28" spans="1:20" ht="24.75" customHeight="1">
      <c r="A28" s="313" t="s">
        <v>42</v>
      </c>
      <c r="B28" s="813" t="s">
        <v>259</v>
      </c>
      <c r="C28" s="814"/>
      <c r="D28" s="814"/>
      <c r="E28" s="814"/>
      <c r="F28" s="814"/>
      <c r="G28" s="814"/>
      <c r="H28" s="814"/>
      <c r="I28" s="814"/>
      <c r="J28" s="814"/>
      <c r="K28" s="814"/>
      <c r="L28" s="815"/>
    </row>
    <row r="29" spans="1:20" ht="44.25" customHeight="1">
      <c r="A29" s="315"/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</row>
    <row r="30" spans="1:20" ht="53.25" customHeight="1">
      <c r="A30" s="950" t="s">
        <v>271</v>
      </c>
      <c r="B30" s="951"/>
      <c r="C30" s="951"/>
      <c r="D30" s="951"/>
      <c r="E30" s="951"/>
      <c r="F30" s="951"/>
      <c r="G30" s="951"/>
      <c r="H30" s="951"/>
      <c r="I30" s="951"/>
      <c r="J30" s="951"/>
      <c r="K30" s="951"/>
      <c r="L30" s="952"/>
    </row>
    <row r="31" spans="1:20" ht="26.25" customHeight="1">
      <c r="A31" s="821" t="s">
        <v>121</v>
      </c>
      <c r="B31" s="821"/>
      <c r="C31" s="821"/>
      <c r="D31" s="821"/>
      <c r="E31" s="821"/>
      <c r="F31" s="795" t="s">
        <v>87</v>
      </c>
      <c r="G31" s="795"/>
      <c r="H31" s="795"/>
      <c r="I31" s="795"/>
      <c r="J31" s="795"/>
      <c r="K31" s="795"/>
      <c r="L31" s="795"/>
    </row>
    <row r="32" spans="1:20" ht="15.75" customHeight="1">
      <c r="A32" s="821"/>
      <c r="B32" s="821"/>
      <c r="C32" s="821"/>
      <c r="D32" s="821"/>
      <c r="E32" s="821"/>
      <c r="F32" s="310">
        <v>2025</v>
      </c>
      <c r="G32" s="310">
        <v>2026</v>
      </c>
      <c r="H32" s="310">
        <v>2027</v>
      </c>
      <c r="I32" s="310">
        <v>2028</v>
      </c>
      <c r="J32" s="310">
        <v>2029</v>
      </c>
      <c r="K32" s="310">
        <v>2030</v>
      </c>
      <c r="L32" s="310" t="s">
        <v>24</v>
      </c>
      <c r="S32" s="58"/>
      <c r="T32" s="58"/>
    </row>
    <row r="33" spans="1:21" ht="15.75" customHeight="1">
      <c r="A33" s="822" t="s">
        <v>122</v>
      </c>
      <c r="B33" s="822"/>
      <c r="C33" s="822"/>
      <c r="D33" s="822"/>
      <c r="E33" s="822"/>
      <c r="F33" s="385">
        <f>F51</f>
        <v>19979.7</v>
      </c>
      <c r="G33" s="385">
        <f t="shared" ref="G33:K34" si="0">G51</f>
        <v>19979.7</v>
      </c>
      <c r="H33" s="385">
        <f t="shared" si="0"/>
        <v>19979.7</v>
      </c>
      <c r="I33" s="385">
        <f t="shared" si="0"/>
        <v>19979.7</v>
      </c>
      <c r="J33" s="385">
        <f t="shared" si="0"/>
        <v>19979.7</v>
      </c>
      <c r="K33" s="385">
        <f t="shared" si="0"/>
        <v>19979.7</v>
      </c>
      <c r="L33" s="385">
        <f>SUM(F33:K33)</f>
        <v>119878.2</v>
      </c>
      <c r="N33" s="58"/>
      <c r="O33" s="58"/>
      <c r="P33" s="58"/>
      <c r="Q33" s="58"/>
      <c r="R33" s="58"/>
      <c r="S33" s="223"/>
      <c r="T33" s="58"/>
    </row>
    <row r="34" spans="1:21" ht="15.75" customHeight="1">
      <c r="A34" s="804" t="s">
        <v>89</v>
      </c>
      <c r="B34" s="804"/>
      <c r="C34" s="804"/>
      <c r="D34" s="804"/>
      <c r="E34" s="804"/>
      <c r="F34" s="230">
        <f>F52</f>
        <v>19979.7</v>
      </c>
      <c r="G34" s="230">
        <f t="shared" si="0"/>
        <v>19979.7</v>
      </c>
      <c r="H34" s="230">
        <f t="shared" si="0"/>
        <v>19979.7</v>
      </c>
      <c r="I34" s="230">
        <f t="shared" si="0"/>
        <v>19979.7</v>
      </c>
      <c r="J34" s="230">
        <f t="shared" si="0"/>
        <v>19979.7</v>
      </c>
      <c r="K34" s="230">
        <f t="shared" si="0"/>
        <v>19979.7</v>
      </c>
      <c r="L34" s="417">
        <f>SUM(F34:K34)</f>
        <v>119878.2</v>
      </c>
      <c r="N34" s="223">
        <v>19979.7</v>
      </c>
      <c r="O34" s="223">
        <v>19979.7</v>
      </c>
      <c r="P34" s="223">
        <v>19979.7</v>
      </c>
      <c r="Q34" s="223"/>
      <c r="R34" s="223"/>
      <c r="S34" s="223"/>
    </row>
    <row r="35" spans="1:21" ht="33" customHeight="1">
      <c r="A35" s="810"/>
      <c r="B35" s="811" t="s">
        <v>90</v>
      </c>
      <c r="C35" s="811"/>
      <c r="D35" s="811"/>
      <c r="E35" s="811"/>
      <c r="F35" s="388">
        <v>0</v>
      </c>
      <c r="G35" s="388">
        <v>0</v>
      </c>
      <c r="H35" s="388">
        <v>0</v>
      </c>
      <c r="I35" s="388">
        <v>0</v>
      </c>
      <c r="J35" s="388">
        <v>0</v>
      </c>
      <c r="K35" s="388">
        <v>0</v>
      </c>
      <c r="L35" s="388">
        <v>0</v>
      </c>
      <c r="N35" s="224"/>
      <c r="O35" s="224"/>
      <c r="P35" s="224"/>
      <c r="Q35" s="223"/>
      <c r="R35" s="223"/>
    </row>
    <row r="36" spans="1:21" ht="15.75" customHeight="1">
      <c r="A36" s="810"/>
      <c r="B36" s="806" t="s">
        <v>91</v>
      </c>
      <c r="C36" s="806"/>
      <c r="D36" s="806"/>
      <c r="E36" s="806"/>
      <c r="F36" s="388">
        <v>0</v>
      </c>
      <c r="G36" s="388">
        <v>0</v>
      </c>
      <c r="H36" s="388">
        <v>0</v>
      </c>
      <c r="I36" s="388">
        <v>0</v>
      </c>
      <c r="J36" s="388">
        <v>0</v>
      </c>
      <c r="K36" s="388">
        <v>0</v>
      </c>
      <c r="L36" s="388">
        <v>0</v>
      </c>
    </row>
    <row r="37" spans="1:21" ht="42.75" customHeight="1">
      <c r="A37" s="810"/>
      <c r="B37" s="804" t="s">
        <v>40</v>
      </c>
      <c r="C37" s="804"/>
      <c r="D37" s="804"/>
      <c r="E37" s="804"/>
      <c r="F37" s="388">
        <v>0</v>
      </c>
      <c r="G37" s="388">
        <v>0</v>
      </c>
      <c r="H37" s="388">
        <v>0</v>
      </c>
      <c r="I37" s="388">
        <v>0</v>
      </c>
      <c r="J37" s="388">
        <v>0</v>
      </c>
      <c r="K37" s="388">
        <v>0</v>
      </c>
      <c r="L37" s="388">
        <v>0</v>
      </c>
    </row>
    <row r="38" spans="1:21" ht="36" customHeight="1">
      <c r="A38" s="810"/>
      <c r="B38" s="804" t="s">
        <v>123</v>
      </c>
      <c r="C38" s="804"/>
      <c r="D38" s="804"/>
      <c r="E38" s="804"/>
      <c r="F38" s="388">
        <v>0</v>
      </c>
      <c r="G38" s="388">
        <v>0</v>
      </c>
      <c r="H38" s="388">
        <v>0</v>
      </c>
      <c r="I38" s="388">
        <v>0</v>
      </c>
      <c r="J38" s="388">
        <v>0</v>
      </c>
      <c r="K38" s="388">
        <v>0</v>
      </c>
      <c r="L38" s="388">
        <v>0</v>
      </c>
      <c r="P38" s="58"/>
    </row>
    <row r="39" spans="1:21" ht="15.75" customHeight="1">
      <c r="A39" s="804" t="s">
        <v>93</v>
      </c>
      <c r="B39" s="804"/>
      <c r="C39" s="804"/>
      <c r="D39" s="804"/>
      <c r="E39" s="804"/>
      <c r="F39" s="388">
        <v>0</v>
      </c>
      <c r="G39" s="388">
        <v>0</v>
      </c>
      <c r="H39" s="388">
        <v>0</v>
      </c>
      <c r="I39" s="388">
        <v>0</v>
      </c>
      <c r="J39" s="388">
        <v>0</v>
      </c>
      <c r="K39" s="388">
        <v>0</v>
      </c>
      <c r="L39" s="388">
        <v>0</v>
      </c>
      <c r="S39" s="58"/>
    </row>
    <row r="40" spans="1:21" ht="22.5" customHeight="1">
      <c r="A40" s="804" t="s">
        <v>94</v>
      </c>
      <c r="B40" s="804"/>
      <c r="C40" s="804"/>
      <c r="D40" s="804"/>
      <c r="E40" s="804"/>
      <c r="F40" s="388">
        <v>0</v>
      </c>
      <c r="G40" s="388">
        <v>0</v>
      </c>
      <c r="H40" s="388">
        <v>0</v>
      </c>
      <c r="I40" s="388">
        <v>0</v>
      </c>
      <c r="J40" s="388">
        <v>0</v>
      </c>
      <c r="K40" s="388">
        <v>0</v>
      </c>
      <c r="L40" s="388">
        <v>0</v>
      </c>
    </row>
    <row r="41" spans="1:21">
      <c r="A41" s="804" t="s">
        <v>95</v>
      </c>
      <c r="B41" s="804"/>
      <c r="C41" s="804"/>
      <c r="D41" s="804"/>
      <c r="E41" s="804"/>
      <c r="F41" s="388">
        <v>0</v>
      </c>
      <c r="G41" s="388">
        <v>0</v>
      </c>
      <c r="H41" s="388">
        <v>0</v>
      </c>
      <c r="I41" s="388">
        <v>0</v>
      </c>
      <c r="J41" s="388">
        <v>0</v>
      </c>
      <c r="K41" s="388">
        <v>0</v>
      </c>
      <c r="L41" s="388">
        <v>0</v>
      </c>
      <c r="S41" s="58"/>
      <c r="T41" s="58"/>
    </row>
    <row r="42" spans="1:21" ht="21" customHeight="1">
      <c r="A42" s="807" t="s">
        <v>836</v>
      </c>
      <c r="B42" s="808"/>
      <c r="C42" s="808"/>
      <c r="D42" s="808"/>
      <c r="E42" s="809"/>
      <c r="F42" s="387">
        <f>F33</f>
        <v>19979.7</v>
      </c>
      <c r="G42" s="387">
        <f t="shared" ref="G42:L43" si="1">G33</f>
        <v>19979.7</v>
      </c>
      <c r="H42" s="387">
        <f t="shared" si="1"/>
        <v>19979.7</v>
      </c>
      <c r="I42" s="387">
        <f t="shared" si="1"/>
        <v>19979.7</v>
      </c>
      <c r="J42" s="387">
        <f t="shared" si="1"/>
        <v>19979.7</v>
      </c>
      <c r="K42" s="387">
        <f t="shared" si="1"/>
        <v>19979.7</v>
      </c>
      <c r="L42" s="387">
        <f t="shared" si="1"/>
        <v>119878.2</v>
      </c>
      <c r="S42" s="43"/>
      <c r="T42" s="43"/>
      <c r="U42" s="43"/>
    </row>
    <row r="43" spans="1:21" ht="15.75" customHeight="1">
      <c r="A43" s="804" t="s">
        <v>89</v>
      </c>
      <c r="B43" s="804"/>
      <c r="C43" s="804"/>
      <c r="D43" s="804"/>
      <c r="E43" s="804"/>
      <c r="F43" s="388">
        <f>F34</f>
        <v>19979.7</v>
      </c>
      <c r="G43" s="388">
        <f t="shared" si="1"/>
        <v>19979.7</v>
      </c>
      <c r="H43" s="388">
        <f t="shared" si="1"/>
        <v>19979.7</v>
      </c>
      <c r="I43" s="388">
        <f t="shared" si="1"/>
        <v>19979.7</v>
      </c>
      <c r="J43" s="388">
        <f t="shared" si="1"/>
        <v>19979.7</v>
      </c>
      <c r="K43" s="388">
        <f t="shared" si="1"/>
        <v>19979.7</v>
      </c>
      <c r="L43" s="388">
        <f t="shared" si="1"/>
        <v>119878.2</v>
      </c>
      <c r="S43" s="43"/>
      <c r="T43" s="43"/>
      <c r="U43" s="43"/>
    </row>
    <row r="44" spans="1:21" ht="35.25" customHeight="1">
      <c r="A44" s="810"/>
      <c r="B44" s="811" t="s">
        <v>90</v>
      </c>
      <c r="C44" s="811"/>
      <c r="D44" s="811"/>
      <c r="E44" s="811"/>
      <c r="F44" s="388">
        <v>0</v>
      </c>
      <c r="G44" s="388">
        <v>0</v>
      </c>
      <c r="H44" s="388">
        <v>0</v>
      </c>
      <c r="I44" s="388">
        <v>0</v>
      </c>
      <c r="J44" s="388">
        <v>0</v>
      </c>
      <c r="K44" s="388">
        <v>0</v>
      </c>
      <c r="L44" s="388">
        <v>0</v>
      </c>
    </row>
    <row r="45" spans="1:21" ht="15.75" customHeight="1">
      <c r="A45" s="810"/>
      <c r="B45" s="806" t="s">
        <v>91</v>
      </c>
      <c r="C45" s="806"/>
      <c r="D45" s="806"/>
      <c r="E45" s="806"/>
      <c r="F45" s="388">
        <v>0</v>
      </c>
      <c r="G45" s="388">
        <v>0</v>
      </c>
      <c r="H45" s="388">
        <v>0</v>
      </c>
      <c r="I45" s="388">
        <v>0</v>
      </c>
      <c r="J45" s="388">
        <v>0</v>
      </c>
      <c r="K45" s="388">
        <v>0</v>
      </c>
      <c r="L45" s="388">
        <v>0</v>
      </c>
    </row>
    <row r="46" spans="1:21" ht="54.75" customHeight="1">
      <c r="A46" s="810"/>
      <c r="B46" s="804" t="s">
        <v>40</v>
      </c>
      <c r="C46" s="804"/>
      <c r="D46" s="804"/>
      <c r="E46" s="804"/>
      <c r="F46" s="388">
        <v>0</v>
      </c>
      <c r="G46" s="388">
        <v>0</v>
      </c>
      <c r="H46" s="388">
        <v>0</v>
      </c>
      <c r="I46" s="388">
        <v>0</v>
      </c>
      <c r="J46" s="388">
        <v>0</v>
      </c>
      <c r="K46" s="388">
        <v>0</v>
      </c>
      <c r="L46" s="388">
        <v>0</v>
      </c>
    </row>
    <row r="47" spans="1:21" ht="32.25" customHeight="1">
      <c r="A47" s="810"/>
      <c r="B47" s="804" t="s">
        <v>123</v>
      </c>
      <c r="C47" s="804"/>
      <c r="D47" s="804"/>
      <c r="E47" s="804"/>
      <c r="F47" s="388">
        <v>0</v>
      </c>
      <c r="G47" s="388">
        <v>0</v>
      </c>
      <c r="H47" s="388">
        <v>0</v>
      </c>
      <c r="I47" s="388">
        <v>0</v>
      </c>
      <c r="J47" s="388">
        <v>0</v>
      </c>
      <c r="K47" s="388">
        <v>0</v>
      </c>
      <c r="L47" s="388">
        <v>0</v>
      </c>
    </row>
    <row r="48" spans="1:21" ht="18" customHeight="1">
      <c r="A48" s="804" t="s">
        <v>93</v>
      </c>
      <c r="B48" s="804"/>
      <c r="C48" s="804"/>
      <c r="D48" s="804"/>
      <c r="E48" s="804"/>
      <c r="F48" s="388">
        <v>0</v>
      </c>
      <c r="G48" s="388">
        <v>0</v>
      </c>
      <c r="H48" s="388">
        <v>0</v>
      </c>
      <c r="I48" s="388">
        <v>0</v>
      </c>
      <c r="J48" s="388">
        <v>0</v>
      </c>
      <c r="K48" s="388">
        <v>0</v>
      </c>
      <c r="L48" s="388">
        <v>0</v>
      </c>
    </row>
    <row r="49" spans="1:18" ht="15.75" customHeight="1">
      <c r="A49" s="804" t="s">
        <v>94</v>
      </c>
      <c r="B49" s="804"/>
      <c r="C49" s="804"/>
      <c r="D49" s="804"/>
      <c r="E49" s="804"/>
      <c r="F49" s="388">
        <v>0</v>
      </c>
      <c r="G49" s="388">
        <v>0</v>
      </c>
      <c r="H49" s="388">
        <v>0</v>
      </c>
      <c r="I49" s="388">
        <v>0</v>
      </c>
      <c r="J49" s="388">
        <v>0</v>
      </c>
      <c r="K49" s="388">
        <v>0</v>
      </c>
      <c r="L49" s="388">
        <v>0</v>
      </c>
    </row>
    <row r="50" spans="1:18" ht="18" customHeight="1">
      <c r="A50" s="804" t="s">
        <v>95</v>
      </c>
      <c r="B50" s="804"/>
      <c r="C50" s="804"/>
      <c r="D50" s="804"/>
      <c r="E50" s="804"/>
      <c r="F50" s="388">
        <v>0</v>
      </c>
      <c r="G50" s="388">
        <v>0</v>
      </c>
      <c r="H50" s="388">
        <v>0</v>
      </c>
      <c r="I50" s="388">
        <v>0</v>
      </c>
      <c r="J50" s="388">
        <v>0</v>
      </c>
      <c r="K50" s="388">
        <v>0</v>
      </c>
      <c r="L50" s="388">
        <v>0</v>
      </c>
    </row>
    <row r="51" spans="1:18">
      <c r="A51" s="812" t="s">
        <v>1060</v>
      </c>
      <c r="B51" s="812"/>
      <c r="C51" s="812"/>
      <c r="D51" s="812"/>
      <c r="E51" s="812"/>
      <c r="F51" s="385">
        <f>F52+F57+F58+F59</f>
        <v>19979.7</v>
      </c>
      <c r="G51" s="385">
        <f t="shared" ref="G51:K51" si="2">G52+G57+G58+G59</f>
        <v>19979.7</v>
      </c>
      <c r="H51" s="385">
        <f t="shared" si="2"/>
        <v>19979.7</v>
      </c>
      <c r="I51" s="385">
        <f t="shared" si="2"/>
        <v>19979.7</v>
      </c>
      <c r="J51" s="385">
        <f t="shared" si="2"/>
        <v>19979.7</v>
      </c>
      <c r="K51" s="385">
        <f t="shared" si="2"/>
        <v>19979.7</v>
      </c>
      <c r="L51" s="385">
        <f>SUM(F51:K51)</f>
        <v>119878.2</v>
      </c>
      <c r="M51" s="214" t="s">
        <v>730</v>
      </c>
      <c r="Q51" s="58"/>
      <c r="R51" s="58"/>
    </row>
    <row r="52" spans="1:18" ht="15.75" customHeight="1">
      <c r="A52" s="804" t="s">
        <v>89</v>
      </c>
      <c r="B52" s="804"/>
      <c r="C52" s="804"/>
      <c r="D52" s="804"/>
      <c r="E52" s="804"/>
      <c r="F52" s="230">
        <v>19979.7</v>
      </c>
      <c r="G52" s="230">
        <v>19979.7</v>
      </c>
      <c r="H52" s="230">
        <v>19979.7</v>
      </c>
      <c r="I52" s="230">
        <v>19979.7</v>
      </c>
      <c r="J52" s="230">
        <v>19979.7</v>
      </c>
      <c r="K52" s="230">
        <v>19979.7</v>
      </c>
      <c r="L52" s="417">
        <f>SUM(F52:K52)</f>
        <v>119878.2</v>
      </c>
      <c r="Q52" s="305"/>
      <c r="R52" s="305"/>
    </row>
    <row r="53" spans="1:18">
      <c r="A53" s="810"/>
      <c r="B53" s="811" t="s">
        <v>90</v>
      </c>
      <c r="C53" s="811"/>
      <c r="D53" s="811"/>
      <c r="E53" s="811"/>
      <c r="F53" s="388">
        <v>0</v>
      </c>
      <c r="G53" s="388">
        <v>0</v>
      </c>
      <c r="H53" s="388">
        <v>0</v>
      </c>
      <c r="I53" s="388">
        <v>0</v>
      </c>
      <c r="J53" s="388">
        <v>0</v>
      </c>
      <c r="K53" s="388">
        <v>0</v>
      </c>
      <c r="L53" s="388">
        <v>0</v>
      </c>
      <c r="Q53" s="305"/>
      <c r="R53" s="305"/>
    </row>
    <row r="54" spans="1:18">
      <c r="A54" s="810"/>
      <c r="B54" s="806" t="s">
        <v>91</v>
      </c>
      <c r="C54" s="806"/>
      <c r="D54" s="806"/>
      <c r="E54" s="806"/>
      <c r="F54" s="388">
        <v>0</v>
      </c>
      <c r="G54" s="388">
        <v>0</v>
      </c>
      <c r="H54" s="388">
        <v>0</v>
      </c>
      <c r="I54" s="388">
        <v>0</v>
      </c>
      <c r="J54" s="388">
        <v>0</v>
      </c>
      <c r="K54" s="388">
        <v>0</v>
      </c>
      <c r="L54" s="388">
        <v>0</v>
      </c>
    </row>
    <row r="55" spans="1:18" ht="15.75" customHeight="1">
      <c r="A55" s="810"/>
      <c r="B55" s="804" t="s">
        <v>40</v>
      </c>
      <c r="C55" s="804"/>
      <c r="D55" s="804"/>
      <c r="E55" s="804"/>
      <c r="F55" s="388">
        <v>0</v>
      </c>
      <c r="G55" s="388">
        <v>0</v>
      </c>
      <c r="H55" s="388">
        <v>0</v>
      </c>
      <c r="I55" s="388">
        <v>0</v>
      </c>
      <c r="J55" s="388">
        <v>0</v>
      </c>
      <c r="K55" s="388">
        <v>0</v>
      </c>
      <c r="L55" s="388">
        <v>0</v>
      </c>
    </row>
    <row r="56" spans="1:18">
      <c r="A56" s="810"/>
      <c r="B56" s="804" t="s">
        <v>123</v>
      </c>
      <c r="C56" s="804"/>
      <c r="D56" s="804"/>
      <c r="E56" s="804"/>
      <c r="F56" s="388">
        <v>0</v>
      </c>
      <c r="G56" s="388">
        <v>0</v>
      </c>
      <c r="H56" s="388">
        <v>0</v>
      </c>
      <c r="I56" s="388">
        <v>0</v>
      </c>
      <c r="J56" s="388">
        <v>0</v>
      </c>
      <c r="K56" s="388">
        <v>0</v>
      </c>
      <c r="L56" s="388">
        <v>0</v>
      </c>
    </row>
    <row r="57" spans="1:18">
      <c r="A57" s="804" t="s">
        <v>93</v>
      </c>
      <c r="B57" s="804"/>
      <c r="C57" s="804"/>
      <c r="D57" s="804"/>
      <c r="E57" s="804"/>
      <c r="F57" s="388">
        <v>0</v>
      </c>
      <c r="G57" s="388">
        <v>0</v>
      </c>
      <c r="H57" s="388">
        <v>0</v>
      </c>
      <c r="I57" s="388">
        <v>0</v>
      </c>
      <c r="J57" s="388">
        <v>0</v>
      </c>
      <c r="K57" s="388">
        <v>0</v>
      </c>
      <c r="L57" s="388">
        <v>0</v>
      </c>
    </row>
    <row r="58" spans="1:18">
      <c r="A58" s="804" t="s">
        <v>94</v>
      </c>
      <c r="B58" s="804"/>
      <c r="C58" s="804"/>
      <c r="D58" s="804"/>
      <c r="E58" s="804"/>
      <c r="F58" s="388">
        <v>0</v>
      </c>
      <c r="G58" s="388">
        <v>0</v>
      </c>
      <c r="H58" s="388">
        <v>0</v>
      </c>
      <c r="I58" s="388">
        <v>0</v>
      </c>
      <c r="J58" s="388">
        <v>0</v>
      </c>
      <c r="K58" s="388">
        <v>0</v>
      </c>
      <c r="L58" s="388">
        <v>0</v>
      </c>
    </row>
    <row r="59" spans="1:18">
      <c r="A59" s="804" t="s">
        <v>95</v>
      </c>
      <c r="B59" s="804"/>
      <c r="C59" s="804"/>
      <c r="D59" s="804"/>
      <c r="E59" s="804"/>
      <c r="F59" s="388">
        <v>0</v>
      </c>
      <c r="G59" s="388">
        <v>0</v>
      </c>
      <c r="H59" s="388">
        <v>0</v>
      </c>
      <c r="I59" s="388">
        <v>0</v>
      </c>
      <c r="J59" s="388">
        <v>0</v>
      </c>
      <c r="K59" s="388">
        <v>0</v>
      </c>
      <c r="L59" s="388">
        <v>0</v>
      </c>
    </row>
    <row r="60" spans="1:18">
      <c r="A60" s="803" t="s">
        <v>97</v>
      </c>
      <c r="B60" s="803"/>
      <c r="C60" s="803"/>
      <c r="D60" s="803"/>
      <c r="E60" s="803"/>
      <c r="F60" s="386">
        <v>0</v>
      </c>
      <c r="G60" s="386">
        <v>0</v>
      </c>
      <c r="H60" s="386">
        <v>0</v>
      </c>
      <c r="I60" s="386">
        <v>0</v>
      </c>
      <c r="J60" s="386">
        <v>0</v>
      </c>
      <c r="K60" s="386">
        <v>0</v>
      </c>
      <c r="L60" s="386">
        <v>0</v>
      </c>
    </row>
    <row r="62" spans="1:18">
      <c r="A62" s="943" t="s">
        <v>1315</v>
      </c>
      <c r="B62" s="943"/>
      <c r="C62" s="943"/>
      <c r="D62" s="943"/>
      <c r="E62" s="943"/>
      <c r="F62" s="943"/>
    </row>
    <row r="63" spans="1:18" ht="110.25">
      <c r="A63" s="801" t="s">
        <v>128</v>
      </c>
      <c r="B63" s="801"/>
      <c r="C63" s="313" t="s">
        <v>129</v>
      </c>
      <c r="D63" s="311" t="s">
        <v>843</v>
      </c>
      <c r="E63" s="311" t="s">
        <v>131</v>
      </c>
      <c r="F63" s="311" t="s">
        <v>19</v>
      </c>
    </row>
    <row r="64" spans="1:18">
      <c r="A64" s="845">
        <v>1</v>
      </c>
      <c r="B64" s="847"/>
      <c r="C64" s="313">
        <v>2</v>
      </c>
      <c r="D64" s="311">
        <v>3</v>
      </c>
      <c r="E64" s="311">
        <v>4</v>
      </c>
      <c r="F64" s="311">
        <v>5</v>
      </c>
    </row>
    <row r="65" spans="1:6">
      <c r="A65" s="857" t="s">
        <v>1061</v>
      </c>
      <c r="B65" s="858"/>
      <c r="C65" s="858"/>
      <c r="D65" s="858"/>
      <c r="E65" s="858"/>
      <c r="F65" s="859"/>
    </row>
    <row r="66" spans="1:6" ht="105">
      <c r="A66" s="867" t="s">
        <v>1062</v>
      </c>
      <c r="B66" s="868"/>
      <c r="C66" s="112" t="s">
        <v>132</v>
      </c>
      <c r="D66" s="111" t="s">
        <v>206</v>
      </c>
      <c r="E66" s="112" t="s">
        <v>185</v>
      </c>
      <c r="F66" s="112" t="s">
        <v>44</v>
      </c>
    </row>
    <row r="67" spans="1:6" ht="110.25">
      <c r="A67" s="850" t="s">
        <v>436</v>
      </c>
      <c r="B67" s="852"/>
      <c r="C67" s="113" t="s">
        <v>244</v>
      </c>
      <c r="D67" s="42" t="s">
        <v>206</v>
      </c>
      <c r="E67" s="313" t="s">
        <v>283</v>
      </c>
      <c r="F67" s="307" t="s">
        <v>44</v>
      </c>
    </row>
    <row r="68" spans="1:6" ht="110.25">
      <c r="A68" s="849" t="s">
        <v>323</v>
      </c>
      <c r="B68" s="849"/>
      <c r="C68" s="113" t="s">
        <v>245</v>
      </c>
      <c r="D68" s="42" t="s">
        <v>206</v>
      </c>
      <c r="E68" s="313" t="s">
        <v>186</v>
      </c>
      <c r="F68" s="307" t="s">
        <v>44</v>
      </c>
    </row>
    <row r="69" spans="1:6" ht="110.25">
      <c r="A69" s="849" t="s">
        <v>247</v>
      </c>
      <c r="B69" s="849"/>
      <c r="C69" s="113" t="s">
        <v>246</v>
      </c>
      <c r="D69" s="42" t="s">
        <v>206</v>
      </c>
      <c r="E69" s="313" t="s">
        <v>185</v>
      </c>
      <c r="F69" s="307" t="s">
        <v>44</v>
      </c>
    </row>
    <row r="70" spans="1:6" ht="110.25">
      <c r="A70" s="849" t="s">
        <v>248</v>
      </c>
      <c r="B70" s="849"/>
      <c r="C70" s="113" t="s">
        <v>249</v>
      </c>
      <c r="D70" s="42" t="s">
        <v>206</v>
      </c>
      <c r="E70" s="313" t="s">
        <v>185</v>
      </c>
      <c r="F70" s="307" t="s">
        <v>44</v>
      </c>
    </row>
  </sheetData>
  <mergeCells count="87">
    <mergeCell ref="A68:B68"/>
    <mergeCell ref="A69:B69"/>
    <mergeCell ref="A70:B70"/>
    <mergeCell ref="A63:B63"/>
    <mergeCell ref="A64:B64"/>
    <mergeCell ref="A65:F65"/>
    <mergeCell ref="A66:B66"/>
    <mergeCell ref="A67:B67"/>
    <mergeCell ref="A57:E57"/>
    <mergeCell ref="A58:E58"/>
    <mergeCell ref="A59:E59"/>
    <mergeCell ref="A60:E60"/>
    <mergeCell ref="A62:F62"/>
    <mergeCell ref="A53:A56"/>
    <mergeCell ref="B53:E53"/>
    <mergeCell ref="B54:E54"/>
    <mergeCell ref="B55:E55"/>
    <mergeCell ref="B56:E56"/>
    <mergeCell ref="A43:E43"/>
    <mergeCell ref="A44:A47"/>
    <mergeCell ref="B47:E47"/>
    <mergeCell ref="A51:E51"/>
    <mergeCell ref="A52:E52"/>
    <mergeCell ref="A48:E48"/>
    <mergeCell ref="A49:E49"/>
    <mergeCell ref="B44:E44"/>
    <mergeCell ref="B45:E45"/>
    <mergeCell ref="B46:E46"/>
    <mergeCell ref="A50:E50"/>
    <mergeCell ref="A34:E34"/>
    <mergeCell ref="A35:A38"/>
    <mergeCell ref="B38:E38"/>
    <mergeCell ref="A33:E33"/>
    <mergeCell ref="B35:E35"/>
    <mergeCell ref="B36:E36"/>
    <mergeCell ref="B37:E37"/>
    <mergeCell ref="B26:L26"/>
    <mergeCell ref="G22:L23"/>
    <mergeCell ref="A30:L30"/>
    <mergeCell ref="A31:E32"/>
    <mergeCell ref="F31:L31"/>
    <mergeCell ref="I17:J17"/>
    <mergeCell ref="I20:J20"/>
    <mergeCell ref="K17:L17"/>
    <mergeCell ref="K20:L20"/>
    <mergeCell ref="I18:J18"/>
    <mergeCell ref="K18:L18"/>
    <mergeCell ref="B19:R19"/>
    <mergeCell ref="A39:E39"/>
    <mergeCell ref="A40:E40"/>
    <mergeCell ref="A41:E41"/>
    <mergeCell ref="A42:E42"/>
    <mergeCell ref="A15:R15"/>
    <mergeCell ref="A16:A17"/>
    <mergeCell ref="B16:B17"/>
    <mergeCell ref="C16:C17"/>
    <mergeCell ref="E16:Q16"/>
    <mergeCell ref="R16:R17"/>
    <mergeCell ref="A22:A24"/>
    <mergeCell ref="B22:B24"/>
    <mergeCell ref="C22:C24"/>
    <mergeCell ref="D22:D24"/>
    <mergeCell ref="E22:F23"/>
    <mergeCell ref="B28:L28"/>
    <mergeCell ref="Q10:Q11"/>
    <mergeCell ref="R10:R11"/>
    <mergeCell ref="N14:P14"/>
    <mergeCell ref="H10:M10"/>
    <mergeCell ref="N12:P12"/>
    <mergeCell ref="B13:R13"/>
    <mergeCell ref="A7:E7"/>
    <mergeCell ref="F7:R7"/>
    <mergeCell ref="A1:R1"/>
    <mergeCell ref="A2:R2"/>
    <mergeCell ref="A4:P4"/>
    <mergeCell ref="A5:E5"/>
    <mergeCell ref="F5:R5"/>
    <mergeCell ref="F6:R6"/>
    <mergeCell ref="A6:E6"/>
    <mergeCell ref="A9:P9"/>
    <mergeCell ref="A10:A11"/>
    <mergeCell ref="B10:B11"/>
    <mergeCell ref="C10:C11"/>
    <mergeCell ref="D10:D11"/>
    <mergeCell ref="E10:E11"/>
    <mergeCell ref="F10:G10"/>
    <mergeCell ref="N10:P11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00FF"/>
  </sheetPr>
  <dimension ref="A1:S110"/>
  <sheetViews>
    <sheetView view="pageBreakPreview" topLeftCell="A67" zoomScale="70" zoomScaleNormal="80" zoomScaleSheetLayoutView="70" workbookViewId="0">
      <selection activeCell="I89" sqref="I89"/>
    </sheetView>
  </sheetViews>
  <sheetFormatPr defaultColWidth="9.140625" defaultRowHeight="15.75"/>
  <cols>
    <col min="1" max="1" width="8.7109375" style="1" customWidth="1"/>
    <col min="2" max="2" width="37" style="1" customWidth="1"/>
    <col min="3" max="4" width="23" style="1" customWidth="1"/>
    <col min="5" max="6" width="22.28515625" style="1" customWidth="1"/>
    <col min="7" max="7" width="17" style="1" customWidth="1"/>
    <col min="8" max="8" width="18.28515625" style="1" customWidth="1"/>
    <col min="9" max="9" width="17.85546875" style="1" customWidth="1"/>
    <col min="10" max="13" width="13.28515625" style="1" customWidth="1"/>
    <col min="14" max="15" width="11" style="1" customWidth="1"/>
    <col min="16" max="16" width="18.140625" style="1" customWidth="1"/>
    <col min="17" max="17" width="9.140625" style="1"/>
    <col min="18" max="18" width="11.7109375" style="1" customWidth="1"/>
    <col min="19" max="16384" width="9.140625" style="1"/>
  </cols>
  <sheetData>
    <row r="1" spans="1:18" ht="15.75" customHeight="1">
      <c r="A1" s="943" t="s">
        <v>104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</row>
    <row r="2" spans="1:18" ht="18.75" customHeight="1">
      <c r="A2" s="844" t="s">
        <v>195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214" t="s">
        <v>673</v>
      </c>
    </row>
    <row r="3" spans="1:18">
      <c r="Q3" s="1">
        <v>11</v>
      </c>
    </row>
    <row r="4" spans="1:18">
      <c r="A4" s="735" t="s">
        <v>105</v>
      </c>
      <c r="B4" s="735"/>
      <c r="C4" s="735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</row>
    <row r="5" spans="1:18" ht="48.75" customHeight="1">
      <c r="A5" s="801" t="s">
        <v>835</v>
      </c>
      <c r="B5" s="801"/>
      <c r="C5" s="801"/>
      <c r="D5" s="801"/>
      <c r="E5" s="801"/>
      <c r="F5" s="833" t="s">
        <v>1220</v>
      </c>
      <c r="G5" s="833"/>
      <c r="H5" s="833"/>
      <c r="I5" s="833"/>
      <c r="J5" s="833"/>
      <c r="K5" s="833"/>
      <c r="L5" s="833"/>
      <c r="M5" s="833"/>
      <c r="N5" s="833"/>
      <c r="O5" s="833"/>
    </row>
    <row r="6" spans="1:18" ht="33" customHeight="1">
      <c r="A6" s="845" t="s">
        <v>203</v>
      </c>
      <c r="B6" s="846"/>
      <c r="C6" s="846"/>
      <c r="D6" s="846"/>
      <c r="E6" s="847"/>
      <c r="F6" s="833" t="s">
        <v>321</v>
      </c>
      <c r="G6" s="833"/>
      <c r="H6" s="833"/>
      <c r="I6" s="833"/>
      <c r="J6" s="833"/>
      <c r="K6" s="833"/>
      <c r="L6" s="833"/>
      <c r="M6" s="833"/>
      <c r="N6" s="833"/>
      <c r="O6" s="833"/>
    </row>
    <row r="7" spans="1:18" ht="45.75" customHeight="1">
      <c r="A7" s="801" t="s">
        <v>106</v>
      </c>
      <c r="B7" s="801"/>
      <c r="C7" s="801"/>
      <c r="D7" s="801"/>
      <c r="E7" s="801"/>
      <c r="F7" s="833" t="s">
        <v>204</v>
      </c>
      <c r="G7" s="833"/>
      <c r="H7" s="833"/>
      <c r="I7" s="833"/>
      <c r="J7" s="833"/>
      <c r="K7" s="833"/>
      <c r="L7" s="833"/>
      <c r="M7" s="833"/>
      <c r="N7" s="833"/>
      <c r="O7" s="833"/>
    </row>
    <row r="9" spans="1:18">
      <c r="A9" s="942" t="s">
        <v>107</v>
      </c>
      <c r="B9" s="942"/>
      <c r="C9" s="942"/>
      <c r="D9" s="942"/>
      <c r="E9" s="942"/>
      <c r="F9" s="942"/>
      <c r="G9" s="942"/>
      <c r="H9" s="942"/>
      <c r="I9" s="942"/>
      <c r="J9" s="942"/>
      <c r="K9" s="942"/>
      <c r="L9" s="942"/>
      <c r="M9" s="942"/>
      <c r="N9" s="942"/>
      <c r="O9" s="942"/>
    </row>
    <row r="10" spans="1:18" ht="74.25" customHeight="1">
      <c r="A10" s="801" t="s">
        <v>20</v>
      </c>
      <c r="B10" s="801" t="s">
        <v>108</v>
      </c>
      <c r="C10" s="801" t="s">
        <v>12</v>
      </c>
      <c r="D10" s="801" t="s">
        <v>11</v>
      </c>
      <c r="E10" s="801" t="s">
        <v>109</v>
      </c>
      <c r="F10" s="801" t="s">
        <v>14</v>
      </c>
      <c r="G10" s="801"/>
      <c r="H10" s="801" t="s">
        <v>110</v>
      </c>
      <c r="I10" s="801"/>
      <c r="J10" s="801"/>
      <c r="K10" s="801"/>
      <c r="L10" s="801"/>
      <c r="M10" s="801"/>
      <c r="N10" s="801" t="s">
        <v>17</v>
      </c>
      <c r="O10" s="801"/>
      <c r="P10" s="801" t="s">
        <v>111</v>
      </c>
      <c r="Q10" s="801" t="s">
        <v>19</v>
      </c>
    </row>
    <row r="11" spans="1:18">
      <c r="A11" s="801"/>
      <c r="B11" s="801"/>
      <c r="C11" s="801"/>
      <c r="D11" s="801"/>
      <c r="E11" s="801"/>
      <c r="F11" s="311" t="s">
        <v>25</v>
      </c>
      <c r="G11" s="311" t="s">
        <v>26</v>
      </c>
      <c r="H11" s="311">
        <v>2025</v>
      </c>
      <c r="I11" s="311">
        <v>2026</v>
      </c>
      <c r="J11" s="311">
        <v>2027</v>
      </c>
      <c r="K11" s="311">
        <v>2028</v>
      </c>
      <c r="L11" s="311">
        <v>2029</v>
      </c>
      <c r="M11" s="311">
        <v>2030</v>
      </c>
      <c r="N11" s="801"/>
      <c r="O11" s="801"/>
      <c r="P11" s="801"/>
      <c r="Q11" s="801"/>
    </row>
    <row r="12" spans="1:18">
      <c r="A12" s="311">
        <v>1</v>
      </c>
      <c r="B12" s="316">
        <v>2</v>
      </c>
      <c r="C12" s="316">
        <v>3</v>
      </c>
      <c r="D12" s="316">
        <v>4</v>
      </c>
      <c r="E12" s="316">
        <v>5</v>
      </c>
      <c r="F12" s="316">
        <v>6</v>
      </c>
      <c r="G12" s="316">
        <v>7</v>
      </c>
      <c r="H12" s="316">
        <v>8</v>
      </c>
      <c r="I12" s="316">
        <v>9</v>
      </c>
      <c r="J12" s="316">
        <v>10</v>
      </c>
      <c r="K12" s="316">
        <v>11</v>
      </c>
      <c r="L12" s="316">
        <v>12</v>
      </c>
      <c r="M12" s="316">
        <v>13</v>
      </c>
      <c r="N12" s="985">
        <v>14</v>
      </c>
      <c r="O12" s="986"/>
      <c r="P12" s="304">
        <v>15</v>
      </c>
      <c r="Q12" s="304">
        <v>16</v>
      </c>
    </row>
    <row r="13" spans="1:18" ht="15.75" customHeight="1">
      <c r="A13" s="306" t="s">
        <v>41</v>
      </c>
      <c r="B13" s="999" t="s">
        <v>440</v>
      </c>
      <c r="C13" s="999"/>
      <c r="D13" s="999"/>
      <c r="E13" s="999"/>
      <c r="F13" s="999"/>
      <c r="G13" s="999"/>
      <c r="H13" s="999"/>
      <c r="I13" s="999"/>
      <c r="J13" s="999"/>
      <c r="K13" s="999"/>
      <c r="L13" s="999"/>
      <c r="M13" s="999"/>
      <c r="N13" s="999"/>
      <c r="O13" s="999"/>
      <c r="P13" s="999"/>
      <c r="Q13" s="999"/>
    </row>
    <row r="14" spans="1:18" ht="67.5" customHeight="1">
      <c r="A14" s="313" t="s">
        <v>42</v>
      </c>
      <c r="B14" s="42" t="s">
        <v>441</v>
      </c>
      <c r="C14" s="88" t="s">
        <v>142</v>
      </c>
      <c r="D14" s="88" t="s">
        <v>190</v>
      </c>
      <c r="E14" s="343" t="s">
        <v>256</v>
      </c>
      <c r="F14" s="102">
        <v>97.7</v>
      </c>
      <c r="G14" s="313">
        <v>2023</v>
      </c>
      <c r="H14" s="313">
        <v>98.55</v>
      </c>
      <c r="I14" s="313">
        <v>98.56</v>
      </c>
      <c r="J14" s="313">
        <v>98.57</v>
      </c>
      <c r="K14" s="313">
        <v>98.58</v>
      </c>
      <c r="L14" s="313">
        <v>98.59</v>
      </c>
      <c r="M14" s="102">
        <v>98.6</v>
      </c>
      <c r="N14" s="763" t="s">
        <v>138</v>
      </c>
      <c r="O14" s="848"/>
      <c r="P14" s="320" t="s">
        <v>79</v>
      </c>
      <c r="Q14" s="320" t="s">
        <v>79</v>
      </c>
    </row>
    <row r="15" spans="1:18">
      <c r="A15" s="942" t="s">
        <v>269</v>
      </c>
      <c r="B15" s="942"/>
      <c r="C15" s="942"/>
      <c r="D15" s="942"/>
      <c r="E15" s="1002"/>
      <c r="F15" s="1002"/>
      <c r="G15" s="1002"/>
      <c r="H15" s="1002"/>
      <c r="I15" s="1002"/>
      <c r="J15" s="1002"/>
      <c r="K15" s="1002"/>
      <c r="L15" s="1002"/>
      <c r="M15" s="1002"/>
      <c r="N15" s="1002"/>
      <c r="O15" s="1002"/>
    </row>
    <row r="16" spans="1:18" ht="27.75" customHeight="1">
      <c r="A16" s="801" t="s">
        <v>20</v>
      </c>
      <c r="B16" s="833" t="s">
        <v>77</v>
      </c>
      <c r="C16" s="801" t="s">
        <v>11</v>
      </c>
      <c r="D16" s="311" t="s">
        <v>114</v>
      </c>
      <c r="E16" s="801" t="s">
        <v>83</v>
      </c>
      <c r="F16" s="801"/>
      <c r="G16" s="801"/>
      <c r="H16" s="801"/>
      <c r="I16" s="801"/>
      <c r="J16" s="801"/>
      <c r="K16" s="801"/>
      <c r="L16" s="801"/>
      <c r="M16" s="801"/>
      <c r="N16" s="801"/>
      <c r="O16" s="801"/>
      <c r="P16" s="801"/>
      <c r="Q16" s="801"/>
      <c r="R16" s="795" t="s">
        <v>115</v>
      </c>
    </row>
    <row r="17" spans="1:18">
      <c r="A17" s="801"/>
      <c r="B17" s="833"/>
      <c r="C17" s="801"/>
      <c r="D17" s="311" t="s">
        <v>116</v>
      </c>
      <c r="E17" s="311" t="s">
        <v>29</v>
      </c>
      <c r="F17" s="311" t="s">
        <v>30</v>
      </c>
      <c r="G17" s="311" t="s">
        <v>31</v>
      </c>
      <c r="H17" s="311" t="s">
        <v>32</v>
      </c>
      <c r="I17" s="845" t="s">
        <v>33</v>
      </c>
      <c r="J17" s="847"/>
      <c r="K17" s="845" t="s">
        <v>34</v>
      </c>
      <c r="L17" s="847"/>
      <c r="M17" s="311" t="s">
        <v>35</v>
      </c>
      <c r="N17" s="311" t="s">
        <v>36</v>
      </c>
      <c r="O17" s="311" t="s">
        <v>37</v>
      </c>
      <c r="P17" s="311" t="s">
        <v>38</v>
      </c>
      <c r="Q17" s="311" t="s">
        <v>39</v>
      </c>
      <c r="R17" s="795"/>
    </row>
    <row r="18" spans="1:18">
      <c r="A18" s="311">
        <v>1</v>
      </c>
      <c r="B18" s="316">
        <v>2</v>
      </c>
      <c r="C18" s="316">
        <v>3</v>
      </c>
      <c r="D18" s="316">
        <v>4</v>
      </c>
      <c r="E18" s="316">
        <v>5</v>
      </c>
      <c r="F18" s="316">
        <v>6</v>
      </c>
      <c r="G18" s="316">
        <v>7</v>
      </c>
      <c r="H18" s="316">
        <v>8</v>
      </c>
      <c r="I18" s="985">
        <v>9</v>
      </c>
      <c r="J18" s="986"/>
      <c r="K18" s="985">
        <v>10</v>
      </c>
      <c r="L18" s="986"/>
      <c r="M18" s="316">
        <v>11</v>
      </c>
      <c r="N18" s="316">
        <v>12</v>
      </c>
      <c r="O18" s="316">
        <v>13</v>
      </c>
      <c r="P18" s="320">
        <v>14</v>
      </c>
      <c r="Q18" s="320">
        <v>15</v>
      </c>
      <c r="R18" s="320">
        <v>16</v>
      </c>
    </row>
    <row r="19" spans="1:18" ht="15.75" customHeight="1">
      <c r="A19" s="306" t="s">
        <v>442</v>
      </c>
      <c r="B19" s="999" t="s">
        <v>440</v>
      </c>
      <c r="C19" s="999"/>
      <c r="D19" s="999"/>
      <c r="E19" s="999"/>
      <c r="F19" s="999"/>
      <c r="G19" s="999"/>
      <c r="H19" s="999"/>
      <c r="I19" s="999"/>
      <c r="J19" s="999"/>
      <c r="K19" s="999"/>
      <c r="L19" s="999"/>
      <c r="M19" s="999"/>
      <c r="N19" s="999"/>
      <c r="O19" s="999"/>
      <c r="P19" s="999"/>
      <c r="Q19" s="999"/>
      <c r="R19" s="999"/>
    </row>
    <row r="20" spans="1:18" ht="51" customHeight="1">
      <c r="A20" s="313" t="s">
        <v>42</v>
      </c>
      <c r="B20" s="309" t="str">
        <f>B14</f>
        <v>Охват аудиологическим скринингом</v>
      </c>
      <c r="C20" s="307" t="str">
        <f>D14</f>
        <v>КПМ</v>
      </c>
      <c r="D20" s="307" t="str">
        <f>E14</f>
        <v>Процент</v>
      </c>
      <c r="E20" s="307" t="s">
        <v>44</v>
      </c>
      <c r="F20" s="307" t="s">
        <v>44</v>
      </c>
      <c r="G20" s="307">
        <v>98</v>
      </c>
      <c r="H20" s="307" t="s">
        <v>44</v>
      </c>
      <c r="I20" s="1000" t="s">
        <v>44</v>
      </c>
      <c r="J20" s="1001"/>
      <c r="K20" s="1000">
        <v>98</v>
      </c>
      <c r="L20" s="1001"/>
      <c r="M20" s="307" t="s">
        <v>44</v>
      </c>
      <c r="N20" s="307" t="s">
        <v>44</v>
      </c>
      <c r="O20" s="307">
        <v>98</v>
      </c>
      <c r="P20" s="307" t="s">
        <v>44</v>
      </c>
      <c r="Q20" s="307" t="s">
        <v>44</v>
      </c>
      <c r="R20" s="307">
        <f>H14</f>
        <v>98.55</v>
      </c>
    </row>
    <row r="21" spans="1:18" ht="21.75" customHeight="1">
      <c r="A21" s="957" t="s">
        <v>270</v>
      </c>
      <c r="B21" s="957"/>
      <c r="C21" s="957"/>
      <c r="D21" s="957"/>
      <c r="E21" s="957"/>
      <c r="F21" s="957"/>
      <c r="G21" s="957"/>
      <c r="H21" s="957"/>
      <c r="I21" s="957"/>
      <c r="J21" s="957"/>
      <c r="K21" s="957"/>
      <c r="L21" s="957"/>
    </row>
    <row r="22" spans="1:18" ht="50.25" customHeight="1">
      <c r="A22" s="801" t="s">
        <v>20</v>
      </c>
      <c r="B22" s="801" t="s">
        <v>117</v>
      </c>
      <c r="C22" s="840" t="s">
        <v>118</v>
      </c>
      <c r="D22" s="840" t="s">
        <v>119</v>
      </c>
      <c r="E22" s="801" t="s">
        <v>14</v>
      </c>
      <c r="F22" s="801"/>
      <c r="G22" s="801" t="s">
        <v>120</v>
      </c>
      <c r="H22" s="801"/>
      <c r="I22" s="801"/>
      <c r="J22" s="801"/>
      <c r="K22" s="801"/>
      <c r="L22" s="801"/>
    </row>
    <row r="23" spans="1:18" ht="18" customHeight="1">
      <c r="A23" s="801"/>
      <c r="B23" s="801"/>
      <c r="C23" s="841"/>
      <c r="D23" s="841"/>
      <c r="E23" s="801"/>
      <c r="F23" s="801"/>
      <c r="G23" s="801"/>
      <c r="H23" s="801"/>
      <c r="I23" s="801"/>
      <c r="J23" s="801"/>
      <c r="K23" s="801"/>
      <c r="L23" s="801"/>
    </row>
    <row r="24" spans="1:18" ht="27.75" customHeight="1">
      <c r="A24" s="801"/>
      <c r="B24" s="801"/>
      <c r="C24" s="842"/>
      <c r="D24" s="842"/>
      <c r="E24" s="313" t="s">
        <v>25</v>
      </c>
      <c r="F24" s="313" t="s">
        <v>26</v>
      </c>
      <c r="G24" s="311">
        <v>2025</v>
      </c>
      <c r="H24" s="311">
        <v>2026</v>
      </c>
      <c r="I24" s="311">
        <v>2027</v>
      </c>
      <c r="J24" s="311">
        <v>2028</v>
      </c>
      <c r="K24" s="311">
        <v>2029</v>
      </c>
      <c r="L24" s="311">
        <v>2030</v>
      </c>
    </row>
    <row r="25" spans="1:18" ht="15.75" customHeight="1">
      <c r="A25" s="311">
        <v>1</v>
      </c>
      <c r="B25" s="311">
        <v>2</v>
      </c>
      <c r="C25" s="317">
        <v>3</v>
      </c>
      <c r="D25" s="317">
        <v>4</v>
      </c>
      <c r="E25" s="313">
        <v>5</v>
      </c>
      <c r="F25" s="313">
        <v>6</v>
      </c>
      <c r="G25" s="311">
        <v>7</v>
      </c>
      <c r="H25" s="311">
        <v>8</v>
      </c>
      <c r="I25" s="311">
        <v>9</v>
      </c>
      <c r="J25" s="311">
        <v>10</v>
      </c>
      <c r="K25" s="311">
        <v>11</v>
      </c>
      <c r="L25" s="311">
        <v>12</v>
      </c>
    </row>
    <row r="26" spans="1:18" ht="21.75" customHeight="1">
      <c r="A26" s="306" t="str">
        <f>A13</f>
        <v>1.</v>
      </c>
      <c r="B26" s="944" t="str">
        <f>B19</f>
        <v>Задача комплекса процессных мероприятий «Создание системы раннего выявления и коррекции нарушений развития ребенка»</v>
      </c>
      <c r="C26" s="945"/>
      <c r="D26" s="945"/>
      <c r="E26" s="945"/>
      <c r="F26" s="945"/>
      <c r="G26" s="945"/>
      <c r="H26" s="945"/>
      <c r="I26" s="945"/>
      <c r="J26" s="945"/>
      <c r="K26" s="945"/>
      <c r="L26" s="946"/>
    </row>
    <row r="27" spans="1:18" ht="156" customHeight="1">
      <c r="A27" s="104" t="s">
        <v>41</v>
      </c>
      <c r="B27" s="105" t="s">
        <v>1063</v>
      </c>
      <c r="C27" s="106" t="s">
        <v>207</v>
      </c>
      <c r="D27" s="106" t="s">
        <v>302</v>
      </c>
      <c r="E27" s="106">
        <v>1</v>
      </c>
      <c r="F27" s="106">
        <v>2023</v>
      </c>
      <c r="G27" s="106">
        <v>1</v>
      </c>
      <c r="H27" s="106">
        <v>1</v>
      </c>
      <c r="I27" s="106">
        <v>1</v>
      </c>
      <c r="J27" s="106">
        <v>1</v>
      </c>
      <c r="K27" s="106">
        <v>1</v>
      </c>
      <c r="L27" s="106">
        <v>1</v>
      </c>
      <c r="M27" s="127" t="s">
        <v>71</v>
      </c>
    </row>
    <row r="28" spans="1:18" ht="55.5" customHeight="1">
      <c r="A28" s="313" t="s">
        <v>42</v>
      </c>
      <c r="B28" s="813" t="s">
        <v>445</v>
      </c>
      <c r="C28" s="814"/>
      <c r="D28" s="814"/>
      <c r="E28" s="814"/>
      <c r="F28" s="814"/>
      <c r="G28" s="814"/>
      <c r="H28" s="814"/>
      <c r="I28" s="814"/>
      <c r="J28" s="814"/>
      <c r="K28" s="814"/>
      <c r="L28" s="815"/>
    </row>
    <row r="29" spans="1:18" ht="135" customHeight="1">
      <c r="A29" s="104" t="s">
        <v>63</v>
      </c>
      <c r="B29" s="105" t="s">
        <v>1064</v>
      </c>
      <c r="C29" s="106" t="s">
        <v>50</v>
      </c>
      <c r="D29" s="106" t="s">
        <v>256</v>
      </c>
      <c r="E29" s="106">
        <v>100</v>
      </c>
      <c r="F29" s="106">
        <v>2023</v>
      </c>
      <c r="G29" s="106">
        <v>100</v>
      </c>
      <c r="H29" s="106">
        <v>100</v>
      </c>
      <c r="I29" s="106">
        <v>100</v>
      </c>
      <c r="J29" s="106">
        <v>100</v>
      </c>
      <c r="K29" s="106">
        <v>100</v>
      </c>
      <c r="L29" s="106">
        <v>100</v>
      </c>
      <c r="M29" s="127" t="s">
        <v>72</v>
      </c>
    </row>
    <row r="30" spans="1:18" ht="36" customHeight="1">
      <c r="A30" s="313" t="s">
        <v>64</v>
      </c>
      <c r="B30" s="813" t="s">
        <v>259</v>
      </c>
      <c r="C30" s="814"/>
      <c r="D30" s="814"/>
      <c r="E30" s="814"/>
      <c r="F30" s="814"/>
      <c r="G30" s="814"/>
      <c r="H30" s="814"/>
      <c r="I30" s="814"/>
      <c r="J30" s="814"/>
      <c r="K30" s="814"/>
      <c r="L30" s="815"/>
    </row>
    <row r="31" spans="1:18" ht="150.75" customHeight="1">
      <c r="A31" s="104" t="s">
        <v>69</v>
      </c>
      <c r="B31" s="105" t="s">
        <v>443</v>
      </c>
      <c r="C31" s="106" t="s">
        <v>207</v>
      </c>
      <c r="D31" s="106" t="s">
        <v>302</v>
      </c>
      <c r="E31" s="106">
        <v>1</v>
      </c>
      <c r="F31" s="106">
        <v>2023</v>
      </c>
      <c r="G31" s="106">
        <v>1</v>
      </c>
      <c r="H31" s="106">
        <v>1</v>
      </c>
      <c r="I31" s="106">
        <v>1</v>
      </c>
      <c r="J31" s="106">
        <v>1</v>
      </c>
      <c r="K31" s="106">
        <v>1</v>
      </c>
      <c r="L31" s="106">
        <v>1</v>
      </c>
      <c r="M31" s="127" t="s">
        <v>73</v>
      </c>
    </row>
    <row r="32" spans="1:18" ht="42.75" customHeight="1">
      <c r="A32" s="313" t="s">
        <v>70</v>
      </c>
      <c r="B32" s="813" t="s">
        <v>444</v>
      </c>
      <c r="C32" s="814"/>
      <c r="D32" s="814"/>
      <c r="E32" s="814"/>
      <c r="F32" s="814"/>
      <c r="G32" s="814"/>
      <c r="H32" s="814"/>
      <c r="I32" s="814"/>
      <c r="J32" s="814"/>
      <c r="K32" s="814"/>
      <c r="L32" s="815"/>
    </row>
    <row r="33" spans="1:19" ht="18" customHeight="1">
      <c r="A33" s="998" t="s">
        <v>1319</v>
      </c>
      <c r="B33" s="998"/>
      <c r="C33" s="998"/>
      <c r="D33" s="998"/>
      <c r="E33" s="998"/>
      <c r="F33" s="998"/>
      <c r="G33" s="998"/>
      <c r="H33" s="998"/>
      <c r="I33" s="998"/>
      <c r="J33" s="998"/>
      <c r="K33" s="998"/>
      <c r="L33" s="998"/>
    </row>
    <row r="34" spans="1:19" ht="53.25" customHeight="1">
      <c r="A34" s="821" t="s">
        <v>121</v>
      </c>
      <c r="B34" s="821"/>
      <c r="C34" s="821"/>
      <c r="D34" s="821"/>
      <c r="E34" s="821"/>
      <c r="F34" s="795" t="s">
        <v>87</v>
      </c>
      <c r="G34" s="795"/>
      <c r="H34" s="795"/>
      <c r="I34" s="795"/>
      <c r="J34" s="795"/>
      <c r="K34" s="795"/>
      <c r="L34" s="795"/>
    </row>
    <row r="35" spans="1:19" ht="18" customHeight="1">
      <c r="A35" s="821"/>
      <c r="B35" s="821"/>
      <c r="C35" s="821"/>
      <c r="D35" s="821"/>
      <c r="E35" s="821"/>
      <c r="F35" s="84">
        <v>2025</v>
      </c>
      <c r="G35" s="84">
        <v>2026</v>
      </c>
      <c r="H35" s="84">
        <v>2027</v>
      </c>
      <c r="I35" s="84">
        <v>2028</v>
      </c>
      <c r="J35" s="84">
        <v>2029</v>
      </c>
      <c r="K35" s="84">
        <v>2030</v>
      </c>
      <c r="L35" s="84" t="s">
        <v>24</v>
      </c>
    </row>
    <row r="36" spans="1:19" ht="31.5" customHeight="1">
      <c r="A36" s="822" t="s">
        <v>122</v>
      </c>
      <c r="B36" s="822"/>
      <c r="C36" s="822"/>
      <c r="D36" s="822"/>
      <c r="E36" s="822"/>
      <c r="F36" s="124">
        <f>F54+F64+F74</f>
        <v>119689.575</v>
      </c>
      <c r="G36" s="124">
        <f t="shared" ref="G36:L38" si="0">G54+G64+G74</f>
        <v>123622.679</v>
      </c>
      <c r="H36" s="124">
        <f t="shared" si="0"/>
        <v>126265.379</v>
      </c>
      <c r="I36" s="124">
        <f t="shared" si="0"/>
        <v>126265.379</v>
      </c>
      <c r="J36" s="124">
        <f t="shared" si="0"/>
        <v>126265.379</v>
      </c>
      <c r="K36" s="124">
        <f t="shared" si="0"/>
        <v>126265.379</v>
      </c>
      <c r="L36" s="124">
        <f>SUM(F36:K36)</f>
        <v>748373.77</v>
      </c>
      <c r="N36" s="193"/>
      <c r="O36" s="193"/>
      <c r="P36" s="69"/>
    </row>
    <row r="37" spans="1:19" ht="15.75" customHeight="1">
      <c r="A37" s="804" t="s">
        <v>89</v>
      </c>
      <c r="B37" s="804"/>
      <c r="C37" s="804"/>
      <c r="D37" s="804"/>
      <c r="E37" s="804"/>
      <c r="F37" s="125">
        <f>F55+F65+F75</f>
        <v>31014.675000000003</v>
      </c>
      <c r="G37" s="125">
        <f t="shared" si="0"/>
        <v>31799.379000000001</v>
      </c>
      <c r="H37" s="125">
        <f t="shared" si="0"/>
        <v>31799.379000000001</v>
      </c>
      <c r="I37" s="125">
        <f t="shared" si="0"/>
        <v>31799.379000000001</v>
      </c>
      <c r="J37" s="125">
        <f t="shared" si="0"/>
        <v>31799.379000000001</v>
      </c>
      <c r="K37" s="125">
        <f t="shared" si="0"/>
        <v>31799.379000000001</v>
      </c>
      <c r="L37" s="248">
        <f>SUM(F37:K37)</f>
        <v>190011.57</v>
      </c>
      <c r="N37" s="224">
        <v>31014.674999999999</v>
      </c>
      <c r="O37" s="224">
        <v>31799.379000000001</v>
      </c>
      <c r="P37" s="224">
        <v>31799.379000000001</v>
      </c>
      <c r="Q37" s="224"/>
      <c r="R37" s="224"/>
      <c r="S37" s="224"/>
    </row>
    <row r="38" spans="1:19" ht="15.75" customHeight="1">
      <c r="A38" s="810"/>
      <c r="B38" s="811" t="s">
        <v>90</v>
      </c>
      <c r="C38" s="811"/>
      <c r="D38" s="811"/>
      <c r="E38" s="811"/>
      <c r="F38" s="125">
        <f>F56+F66+F76</f>
        <v>8903.4</v>
      </c>
      <c r="G38" s="125">
        <f t="shared" si="0"/>
        <v>8077.7</v>
      </c>
      <c r="H38" s="125">
        <f t="shared" si="0"/>
        <v>7469.4</v>
      </c>
      <c r="I38" s="125">
        <f t="shared" si="0"/>
        <v>7469.4</v>
      </c>
      <c r="J38" s="125">
        <f t="shared" si="0"/>
        <v>7469.4</v>
      </c>
      <c r="K38" s="125">
        <f t="shared" si="0"/>
        <v>7469.4</v>
      </c>
      <c r="L38" s="125">
        <f t="shared" si="0"/>
        <v>46858.700000000004</v>
      </c>
      <c r="N38" s="224">
        <v>8903.4</v>
      </c>
      <c r="O38" s="224">
        <v>8077.7</v>
      </c>
      <c r="P38" s="224">
        <v>7469.4</v>
      </c>
      <c r="Q38" s="223"/>
      <c r="R38" s="223"/>
      <c r="S38" s="223"/>
    </row>
    <row r="39" spans="1:19" ht="33" customHeight="1">
      <c r="A39" s="810"/>
      <c r="B39" s="806" t="s">
        <v>91</v>
      </c>
      <c r="C39" s="806"/>
      <c r="D39" s="806"/>
      <c r="E39" s="806"/>
      <c r="F39" s="232">
        <v>0</v>
      </c>
      <c r="G39" s="232">
        <v>0</v>
      </c>
      <c r="H39" s="232">
        <v>0</v>
      </c>
      <c r="I39" s="232">
        <v>0</v>
      </c>
      <c r="J39" s="232">
        <v>0</v>
      </c>
      <c r="K39" s="232">
        <v>0</v>
      </c>
      <c r="L39" s="232">
        <v>0</v>
      </c>
      <c r="N39" s="221">
        <f>N37-F37</f>
        <v>0</v>
      </c>
      <c r="O39" s="221">
        <f t="shared" ref="O39:P40" si="1">O37-G37</f>
        <v>0</v>
      </c>
      <c r="P39" s="221">
        <f t="shared" si="1"/>
        <v>0</v>
      </c>
    </row>
    <row r="40" spans="1:19" ht="15.75" customHeight="1">
      <c r="A40" s="810"/>
      <c r="B40" s="804" t="s">
        <v>40</v>
      </c>
      <c r="C40" s="804"/>
      <c r="D40" s="804"/>
      <c r="E40" s="804"/>
      <c r="F40" s="231">
        <v>0</v>
      </c>
      <c r="G40" s="231">
        <v>0</v>
      </c>
      <c r="H40" s="231">
        <v>0</v>
      </c>
      <c r="I40" s="231">
        <v>0</v>
      </c>
      <c r="J40" s="231">
        <v>0</v>
      </c>
      <c r="K40" s="231">
        <v>0</v>
      </c>
      <c r="L40" s="231">
        <v>0</v>
      </c>
      <c r="N40" s="221">
        <f>N38-F38</f>
        <v>0</v>
      </c>
      <c r="O40" s="221">
        <f t="shared" si="1"/>
        <v>0</v>
      </c>
      <c r="P40" s="221">
        <f t="shared" si="1"/>
        <v>0</v>
      </c>
    </row>
    <row r="41" spans="1:19" ht="42.75" customHeight="1">
      <c r="A41" s="810"/>
      <c r="B41" s="804" t="s">
        <v>123</v>
      </c>
      <c r="C41" s="804"/>
      <c r="D41" s="804"/>
      <c r="E41" s="804"/>
      <c r="F41" s="232">
        <v>0</v>
      </c>
      <c r="G41" s="232">
        <v>0</v>
      </c>
      <c r="H41" s="232">
        <v>0</v>
      </c>
      <c r="I41" s="232">
        <v>0</v>
      </c>
      <c r="J41" s="232">
        <v>0</v>
      </c>
      <c r="K41" s="232">
        <v>0</v>
      </c>
      <c r="L41" s="232">
        <v>0</v>
      </c>
    </row>
    <row r="42" spans="1:19" ht="37.5" customHeight="1">
      <c r="A42" s="804" t="s">
        <v>93</v>
      </c>
      <c r="B42" s="804"/>
      <c r="C42" s="804"/>
      <c r="D42" s="804"/>
      <c r="E42" s="804"/>
      <c r="F42" s="233">
        <f>F60+F70+F80</f>
        <v>88674.9</v>
      </c>
      <c r="G42" s="233">
        <f t="shared" ref="G42:K42" si="2">G60+G70+G80</f>
        <v>91823.3</v>
      </c>
      <c r="H42" s="233">
        <f t="shared" si="2"/>
        <v>94466</v>
      </c>
      <c r="I42" s="233">
        <f t="shared" si="2"/>
        <v>94466</v>
      </c>
      <c r="J42" s="233">
        <f t="shared" si="2"/>
        <v>94466</v>
      </c>
      <c r="K42" s="233">
        <f t="shared" si="2"/>
        <v>94466</v>
      </c>
      <c r="L42" s="233">
        <f>SUM(F42:K42)</f>
        <v>558362.19999999995</v>
      </c>
    </row>
    <row r="43" spans="1:19" ht="15.75" customHeight="1">
      <c r="A43" s="804" t="s">
        <v>94</v>
      </c>
      <c r="B43" s="804"/>
      <c r="C43" s="804"/>
      <c r="D43" s="804"/>
      <c r="E43" s="804"/>
      <c r="F43" s="231">
        <v>0</v>
      </c>
      <c r="G43" s="231">
        <v>0</v>
      </c>
      <c r="H43" s="231">
        <v>0</v>
      </c>
      <c r="I43" s="231">
        <v>0</v>
      </c>
      <c r="J43" s="231">
        <v>0</v>
      </c>
      <c r="K43" s="231">
        <v>0</v>
      </c>
      <c r="L43" s="231">
        <v>0</v>
      </c>
    </row>
    <row r="44" spans="1:19" ht="22.5" customHeight="1">
      <c r="A44" s="804" t="s">
        <v>95</v>
      </c>
      <c r="B44" s="804"/>
      <c r="C44" s="804"/>
      <c r="D44" s="804"/>
      <c r="E44" s="804"/>
      <c r="F44" s="231">
        <v>0</v>
      </c>
      <c r="G44" s="231">
        <v>0</v>
      </c>
      <c r="H44" s="231">
        <v>0</v>
      </c>
      <c r="I44" s="231">
        <v>0</v>
      </c>
      <c r="J44" s="231">
        <v>0</v>
      </c>
      <c r="K44" s="231">
        <v>0</v>
      </c>
      <c r="L44" s="231">
        <v>0</v>
      </c>
    </row>
    <row r="45" spans="1:19" ht="49.5" customHeight="1">
      <c r="A45" s="807" t="s">
        <v>836</v>
      </c>
      <c r="B45" s="808"/>
      <c r="C45" s="808"/>
      <c r="D45" s="808"/>
      <c r="E45" s="809"/>
      <c r="F45" s="303">
        <f>F36</f>
        <v>119689.575</v>
      </c>
      <c r="G45" s="303">
        <f t="shared" ref="G45:L47" si="3">G36</f>
        <v>123622.679</v>
      </c>
      <c r="H45" s="303">
        <f t="shared" si="3"/>
        <v>126265.379</v>
      </c>
      <c r="I45" s="303">
        <f t="shared" si="3"/>
        <v>126265.379</v>
      </c>
      <c r="J45" s="303">
        <f t="shared" si="3"/>
        <v>126265.379</v>
      </c>
      <c r="K45" s="303">
        <f t="shared" si="3"/>
        <v>126265.379</v>
      </c>
      <c r="L45" s="323">
        <f>F45+G45+H45+I45+J45+K45</f>
        <v>748373.77</v>
      </c>
    </row>
    <row r="46" spans="1:19" ht="21" customHeight="1">
      <c r="A46" s="804" t="s">
        <v>89</v>
      </c>
      <c r="B46" s="804"/>
      <c r="C46" s="804"/>
      <c r="D46" s="804"/>
      <c r="E46" s="804"/>
      <c r="F46" s="231">
        <f>F37</f>
        <v>31014.675000000003</v>
      </c>
      <c r="G46" s="231">
        <f t="shared" si="3"/>
        <v>31799.379000000001</v>
      </c>
      <c r="H46" s="231">
        <f t="shared" si="3"/>
        <v>31799.379000000001</v>
      </c>
      <c r="I46" s="231">
        <f t="shared" si="3"/>
        <v>31799.379000000001</v>
      </c>
      <c r="J46" s="231">
        <f t="shared" si="3"/>
        <v>31799.379000000001</v>
      </c>
      <c r="K46" s="231">
        <f t="shared" si="3"/>
        <v>31799.379000000001</v>
      </c>
      <c r="L46" s="231">
        <f t="shared" si="3"/>
        <v>190011.57</v>
      </c>
    </row>
    <row r="47" spans="1:19" ht="15.75" customHeight="1">
      <c r="A47" s="810"/>
      <c r="B47" s="811" t="s">
        <v>90</v>
      </c>
      <c r="C47" s="811"/>
      <c r="D47" s="811"/>
      <c r="E47" s="811"/>
      <c r="F47" s="231">
        <f>F38</f>
        <v>8903.4</v>
      </c>
      <c r="G47" s="231">
        <f t="shared" si="3"/>
        <v>8077.7</v>
      </c>
      <c r="H47" s="231">
        <f t="shared" si="3"/>
        <v>7469.4</v>
      </c>
      <c r="I47" s="231">
        <f t="shared" si="3"/>
        <v>7469.4</v>
      </c>
      <c r="J47" s="231">
        <f t="shared" si="3"/>
        <v>7469.4</v>
      </c>
      <c r="K47" s="231">
        <f t="shared" si="3"/>
        <v>7469.4</v>
      </c>
      <c r="L47" s="231">
        <f t="shared" si="3"/>
        <v>46858.700000000004</v>
      </c>
    </row>
    <row r="48" spans="1:19" ht="35.25" customHeight="1">
      <c r="A48" s="810"/>
      <c r="B48" s="806" t="s">
        <v>91</v>
      </c>
      <c r="C48" s="806"/>
      <c r="D48" s="806"/>
      <c r="E48" s="806"/>
      <c r="F48" s="232">
        <v>0</v>
      </c>
      <c r="G48" s="232">
        <v>0</v>
      </c>
      <c r="H48" s="232">
        <v>0</v>
      </c>
      <c r="I48" s="232">
        <v>0</v>
      </c>
      <c r="J48" s="232">
        <v>0</v>
      </c>
      <c r="K48" s="232">
        <v>0</v>
      </c>
      <c r="L48" s="232">
        <v>0</v>
      </c>
    </row>
    <row r="49" spans="1:16" ht="15.75" customHeight="1">
      <c r="A49" s="810"/>
      <c r="B49" s="804" t="s">
        <v>40</v>
      </c>
      <c r="C49" s="804"/>
      <c r="D49" s="804"/>
      <c r="E49" s="804"/>
      <c r="F49" s="231">
        <v>0</v>
      </c>
      <c r="G49" s="231">
        <v>0</v>
      </c>
      <c r="H49" s="231">
        <v>0</v>
      </c>
      <c r="I49" s="231">
        <v>0</v>
      </c>
      <c r="J49" s="231">
        <v>0</v>
      </c>
      <c r="K49" s="231">
        <v>0</v>
      </c>
      <c r="L49" s="231">
        <v>0</v>
      </c>
    </row>
    <row r="50" spans="1:16" ht="54.75" customHeight="1">
      <c r="A50" s="810"/>
      <c r="B50" s="804" t="s">
        <v>123</v>
      </c>
      <c r="C50" s="804"/>
      <c r="D50" s="804"/>
      <c r="E50" s="804"/>
      <c r="F50" s="232">
        <v>0</v>
      </c>
      <c r="G50" s="232">
        <v>0</v>
      </c>
      <c r="H50" s="232">
        <v>0</v>
      </c>
      <c r="I50" s="232">
        <v>0</v>
      </c>
      <c r="J50" s="232">
        <v>0</v>
      </c>
      <c r="K50" s="232">
        <v>0</v>
      </c>
      <c r="L50" s="232">
        <v>0</v>
      </c>
    </row>
    <row r="51" spans="1:16" ht="32.25" customHeight="1">
      <c r="A51" s="804" t="s">
        <v>93</v>
      </c>
      <c r="B51" s="804"/>
      <c r="C51" s="804"/>
      <c r="D51" s="804"/>
      <c r="E51" s="804"/>
      <c r="F51" s="231">
        <f>F42</f>
        <v>88674.9</v>
      </c>
      <c r="G51" s="232">
        <v>0</v>
      </c>
      <c r="H51" s="232">
        <v>0</v>
      </c>
      <c r="I51" s="232">
        <v>0</v>
      </c>
      <c r="J51" s="232">
        <v>0</v>
      </c>
      <c r="K51" s="232">
        <v>0</v>
      </c>
      <c r="L51" s="232">
        <v>0</v>
      </c>
    </row>
    <row r="52" spans="1:16" ht="18" customHeight="1">
      <c r="A52" s="804" t="s">
        <v>94</v>
      </c>
      <c r="B52" s="804"/>
      <c r="C52" s="804"/>
      <c r="D52" s="804"/>
      <c r="E52" s="804"/>
      <c r="F52" s="231">
        <v>0</v>
      </c>
      <c r="G52" s="231">
        <v>0</v>
      </c>
      <c r="H52" s="231">
        <v>0</v>
      </c>
      <c r="I52" s="231">
        <v>0</v>
      </c>
      <c r="J52" s="231">
        <v>0</v>
      </c>
      <c r="K52" s="231">
        <v>0</v>
      </c>
      <c r="L52" s="231">
        <v>0</v>
      </c>
    </row>
    <row r="53" spans="1:16" ht="15.75" customHeight="1">
      <c r="A53" s="804" t="s">
        <v>95</v>
      </c>
      <c r="B53" s="804"/>
      <c r="C53" s="804"/>
      <c r="D53" s="804"/>
      <c r="E53" s="804"/>
      <c r="F53" s="231">
        <v>0</v>
      </c>
      <c r="G53" s="232">
        <v>0</v>
      </c>
      <c r="H53" s="232">
        <v>0</v>
      </c>
      <c r="I53" s="232">
        <v>0</v>
      </c>
      <c r="J53" s="232">
        <v>0</v>
      </c>
      <c r="K53" s="232">
        <v>0</v>
      </c>
      <c r="L53" s="232">
        <v>0</v>
      </c>
    </row>
    <row r="54" spans="1:16" ht="66" customHeight="1">
      <c r="A54" s="812" t="s">
        <v>1065</v>
      </c>
      <c r="B54" s="812"/>
      <c r="C54" s="812"/>
      <c r="D54" s="812"/>
      <c r="E54" s="812"/>
      <c r="F54" s="124">
        <f>F55</f>
        <v>22120.275000000001</v>
      </c>
      <c r="G54" s="124">
        <f t="shared" ref="G54:K54" si="4">G55</f>
        <v>22904.978999999999</v>
      </c>
      <c r="H54" s="124">
        <f t="shared" si="4"/>
        <v>22904.978999999999</v>
      </c>
      <c r="I54" s="124">
        <f t="shared" si="4"/>
        <v>22904.978999999999</v>
      </c>
      <c r="J54" s="124">
        <f t="shared" si="4"/>
        <v>22904.978999999999</v>
      </c>
      <c r="K54" s="124">
        <f t="shared" si="4"/>
        <v>22904.978999999999</v>
      </c>
      <c r="L54" s="124">
        <f>SUM(F54:K54)</f>
        <v>136645.16999999998</v>
      </c>
    </row>
    <row r="55" spans="1:16" ht="42.75" customHeight="1">
      <c r="A55" s="804" t="s">
        <v>89</v>
      </c>
      <c r="B55" s="804"/>
      <c r="C55" s="804"/>
      <c r="D55" s="804"/>
      <c r="E55" s="804"/>
      <c r="F55" s="125">
        <v>22120.275000000001</v>
      </c>
      <c r="G55" s="125">
        <v>22904.978999999999</v>
      </c>
      <c r="H55" s="125">
        <v>22904.978999999999</v>
      </c>
      <c r="I55" s="125">
        <v>22904.978999999999</v>
      </c>
      <c r="J55" s="125">
        <v>22904.978999999999</v>
      </c>
      <c r="K55" s="125">
        <v>22904.978999999999</v>
      </c>
      <c r="L55" s="125">
        <f>SUM(F55:K55)</f>
        <v>136645.16999999998</v>
      </c>
      <c r="M55" s="220" t="s">
        <v>674</v>
      </c>
      <c r="N55" s="224">
        <v>8894.4</v>
      </c>
      <c r="O55" s="224">
        <v>8894.4</v>
      </c>
      <c r="P55" s="224">
        <v>8894.4</v>
      </c>
    </row>
    <row r="56" spans="1:16" ht="15.75" customHeight="1">
      <c r="A56" s="810"/>
      <c r="B56" s="811" t="s">
        <v>90</v>
      </c>
      <c r="C56" s="811"/>
      <c r="D56" s="811"/>
      <c r="E56" s="811"/>
      <c r="F56" s="125">
        <v>8903.4</v>
      </c>
      <c r="G56" s="125">
        <v>8077.7</v>
      </c>
      <c r="H56" s="125">
        <v>7469.4</v>
      </c>
      <c r="I56" s="125">
        <v>7469.4</v>
      </c>
      <c r="J56" s="125">
        <v>7469.4</v>
      </c>
      <c r="K56" s="125">
        <v>7469.4</v>
      </c>
      <c r="L56" s="125">
        <f>SUM(F56:K56)</f>
        <v>46858.700000000004</v>
      </c>
      <c r="N56" s="223"/>
      <c r="O56" s="223"/>
      <c r="P56" s="223"/>
    </row>
    <row r="57" spans="1:16" ht="15.75" customHeight="1">
      <c r="A57" s="810"/>
      <c r="B57" s="806" t="s">
        <v>91</v>
      </c>
      <c r="C57" s="806"/>
      <c r="D57" s="806"/>
      <c r="E57" s="806"/>
      <c r="F57" s="231">
        <v>0</v>
      </c>
      <c r="G57" s="231">
        <v>0</v>
      </c>
      <c r="H57" s="231">
        <v>0</v>
      </c>
      <c r="I57" s="231">
        <v>0</v>
      </c>
      <c r="J57" s="231">
        <v>0</v>
      </c>
      <c r="K57" s="231">
        <v>0</v>
      </c>
      <c r="L57" s="231">
        <v>0</v>
      </c>
    </row>
    <row r="58" spans="1:16" ht="15.75" customHeight="1">
      <c r="A58" s="810"/>
      <c r="B58" s="804" t="s">
        <v>40</v>
      </c>
      <c r="C58" s="804"/>
      <c r="D58" s="804"/>
      <c r="E58" s="804"/>
      <c r="F58" s="231">
        <v>0</v>
      </c>
      <c r="G58" s="231">
        <v>0</v>
      </c>
      <c r="H58" s="231">
        <v>0</v>
      </c>
      <c r="I58" s="231">
        <v>0</v>
      </c>
      <c r="J58" s="231">
        <v>0</v>
      </c>
      <c r="K58" s="231">
        <v>0</v>
      </c>
      <c r="L58" s="231">
        <v>0</v>
      </c>
    </row>
    <row r="59" spans="1:16" ht="15.75" customHeight="1">
      <c r="A59" s="810"/>
      <c r="B59" s="804" t="s">
        <v>123</v>
      </c>
      <c r="C59" s="804"/>
      <c r="D59" s="804"/>
      <c r="E59" s="804"/>
      <c r="F59" s="231">
        <v>0</v>
      </c>
      <c r="G59" s="231">
        <v>0</v>
      </c>
      <c r="H59" s="231">
        <v>0</v>
      </c>
      <c r="I59" s="231">
        <v>0</v>
      </c>
      <c r="J59" s="231">
        <v>0</v>
      </c>
      <c r="K59" s="231">
        <v>0</v>
      </c>
      <c r="L59" s="231">
        <v>0</v>
      </c>
    </row>
    <row r="60" spans="1:16" ht="15.75" customHeight="1">
      <c r="A60" s="804" t="s">
        <v>93</v>
      </c>
      <c r="B60" s="804"/>
      <c r="C60" s="804"/>
      <c r="D60" s="804"/>
      <c r="E60" s="804"/>
      <c r="F60" s="231">
        <v>0</v>
      </c>
      <c r="G60" s="231">
        <v>0</v>
      </c>
      <c r="H60" s="231">
        <v>0</v>
      </c>
      <c r="I60" s="231">
        <v>0</v>
      </c>
      <c r="J60" s="231">
        <v>0</v>
      </c>
      <c r="K60" s="231">
        <v>0</v>
      </c>
      <c r="L60" s="231">
        <v>0</v>
      </c>
    </row>
    <row r="61" spans="1:16" ht="15.75" customHeight="1">
      <c r="A61" s="804" t="s">
        <v>94</v>
      </c>
      <c r="B61" s="804"/>
      <c r="C61" s="804"/>
      <c r="D61" s="804"/>
      <c r="E61" s="804"/>
      <c r="F61" s="231">
        <v>0</v>
      </c>
      <c r="G61" s="231">
        <v>0</v>
      </c>
      <c r="H61" s="231">
        <v>0</v>
      </c>
      <c r="I61" s="231">
        <v>0</v>
      </c>
      <c r="J61" s="231">
        <v>0</v>
      </c>
      <c r="K61" s="231">
        <v>0</v>
      </c>
      <c r="L61" s="231">
        <v>0</v>
      </c>
    </row>
    <row r="62" spans="1:16" ht="15.75" customHeight="1">
      <c r="A62" s="804" t="s">
        <v>95</v>
      </c>
      <c r="B62" s="804"/>
      <c r="C62" s="804"/>
      <c r="D62" s="804"/>
      <c r="E62" s="804"/>
      <c r="F62" s="231">
        <v>0</v>
      </c>
      <c r="G62" s="231">
        <v>0</v>
      </c>
      <c r="H62" s="231">
        <v>0</v>
      </c>
      <c r="I62" s="231">
        <v>0</v>
      </c>
      <c r="J62" s="231">
        <v>0</v>
      </c>
      <c r="K62" s="231">
        <v>0</v>
      </c>
      <c r="L62" s="231">
        <v>0</v>
      </c>
    </row>
    <row r="63" spans="1:16" ht="15.75" customHeight="1">
      <c r="A63" s="803" t="s">
        <v>97</v>
      </c>
      <c r="B63" s="803"/>
      <c r="C63" s="803"/>
      <c r="D63" s="803"/>
      <c r="E63" s="803"/>
      <c r="F63" s="231">
        <v>0</v>
      </c>
      <c r="G63" s="231">
        <v>0</v>
      </c>
      <c r="H63" s="231">
        <v>0</v>
      </c>
      <c r="I63" s="231">
        <v>0</v>
      </c>
      <c r="J63" s="231">
        <v>0</v>
      </c>
      <c r="K63" s="231">
        <v>0</v>
      </c>
      <c r="L63" s="231">
        <v>0</v>
      </c>
    </row>
    <row r="64" spans="1:16" ht="82.5" customHeight="1">
      <c r="A64" s="812" t="s">
        <v>1066</v>
      </c>
      <c r="B64" s="812"/>
      <c r="C64" s="812"/>
      <c r="D64" s="812"/>
      <c r="E64" s="812"/>
      <c r="F64" s="124">
        <v>8894.4</v>
      </c>
      <c r="G64" s="124">
        <v>8894.4</v>
      </c>
      <c r="H64" s="124">
        <v>8894.4</v>
      </c>
      <c r="I64" s="124">
        <v>8894.4</v>
      </c>
      <c r="J64" s="124">
        <v>8894.4</v>
      </c>
      <c r="K64" s="124">
        <v>8894.4</v>
      </c>
      <c r="L64" s="124">
        <v>53366.400000000001</v>
      </c>
    </row>
    <row r="65" spans="1:19" ht="58.5" customHeight="1">
      <c r="A65" s="804" t="s">
        <v>89</v>
      </c>
      <c r="B65" s="804"/>
      <c r="C65" s="804"/>
      <c r="D65" s="804"/>
      <c r="E65" s="804"/>
      <c r="F65" s="125">
        <v>8894.4</v>
      </c>
      <c r="G65" s="125">
        <v>8894.4</v>
      </c>
      <c r="H65" s="125">
        <v>8894.4</v>
      </c>
      <c r="I65" s="125">
        <v>8894.4</v>
      </c>
      <c r="J65" s="125">
        <v>8894.4</v>
      </c>
      <c r="K65" s="125">
        <v>8894.4</v>
      </c>
      <c r="L65" s="125">
        <v>53366.400000000001</v>
      </c>
    </row>
    <row r="66" spans="1:19" ht="15.75" customHeight="1">
      <c r="A66" s="810"/>
      <c r="B66" s="811" t="s">
        <v>90</v>
      </c>
      <c r="C66" s="811"/>
      <c r="D66" s="811"/>
      <c r="E66" s="811"/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S66" s="219"/>
    </row>
    <row r="67" spans="1:19" ht="15.75" customHeight="1">
      <c r="A67" s="810"/>
      <c r="B67" s="806" t="s">
        <v>91</v>
      </c>
      <c r="C67" s="806"/>
      <c r="D67" s="806"/>
      <c r="E67" s="806"/>
      <c r="F67" s="231">
        <v>0</v>
      </c>
      <c r="G67" s="231">
        <v>0</v>
      </c>
      <c r="H67" s="231">
        <v>0</v>
      </c>
      <c r="I67" s="231">
        <v>0</v>
      </c>
      <c r="J67" s="231">
        <v>0</v>
      </c>
      <c r="K67" s="231">
        <v>0</v>
      </c>
      <c r="L67" s="231">
        <v>0</v>
      </c>
      <c r="S67" s="224"/>
    </row>
    <row r="68" spans="1:19" ht="15.75" customHeight="1">
      <c r="A68" s="810"/>
      <c r="B68" s="804" t="s">
        <v>40</v>
      </c>
      <c r="C68" s="804"/>
      <c r="D68" s="804"/>
      <c r="E68" s="804"/>
      <c r="F68" s="231">
        <v>0</v>
      </c>
      <c r="G68" s="231">
        <v>0</v>
      </c>
      <c r="H68" s="231">
        <v>0</v>
      </c>
      <c r="I68" s="231">
        <v>0</v>
      </c>
      <c r="J68" s="231">
        <v>0</v>
      </c>
      <c r="K68" s="231">
        <v>0</v>
      </c>
      <c r="L68" s="231">
        <v>0</v>
      </c>
    </row>
    <row r="69" spans="1:19" ht="15.75" customHeight="1">
      <c r="A69" s="810"/>
      <c r="B69" s="804" t="s">
        <v>123</v>
      </c>
      <c r="C69" s="804"/>
      <c r="D69" s="804"/>
      <c r="E69" s="804"/>
      <c r="F69" s="231">
        <v>0</v>
      </c>
      <c r="G69" s="231">
        <v>0</v>
      </c>
      <c r="H69" s="231">
        <v>0</v>
      </c>
      <c r="I69" s="231">
        <v>0</v>
      </c>
      <c r="J69" s="231">
        <v>0</v>
      </c>
      <c r="K69" s="231">
        <v>0</v>
      </c>
      <c r="L69" s="231">
        <v>0</v>
      </c>
    </row>
    <row r="70" spans="1:19" ht="15.75" customHeight="1">
      <c r="A70" s="804" t="s">
        <v>93</v>
      </c>
      <c r="B70" s="804"/>
      <c r="C70" s="804"/>
      <c r="D70" s="804"/>
      <c r="E70" s="804"/>
      <c r="F70" s="231">
        <v>0</v>
      </c>
      <c r="G70" s="231">
        <v>0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</row>
    <row r="71" spans="1:19" ht="15.75" customHeight="1">
      <c r="A71" s="804" t="s">
        <v>94</v>
      </c>
      <c r="B71" s="804"/>
      <c r="C71" s="804"/>
      <c r="D71" s="804"/>
      <c r="E71" s="804"/>
      <c r="F71" s="231">
        <v>0</v>
      </c>
      <c r="G71" s="231">
        <v>0</v>
      </c>
      <c r="H71" s="231">
        <v>0</v>
      </c>
      <c r="I71" s="231">
        <v>0</v>
      </c>
      <c r="J71" s="231">
        <v>0</v>
      </c>
      <c r="K71" s="231">
        <v>0</v>
      </c>
      <c r="L71" s="231">
        <v>0</v>
      </c>
    </row>
    <row r="72" spans="1:19" ht="15.75" customHeight="1">
      <c r="A72" s="804" t="s">
        <v>95</v>
      </c>
      <c r="B72" s="804"/>
      <c r="C72" s="804"/>
      <c r="D72" s="804"/>
      <c r="E72" s="804"/>
      <c r="F72" s="231">
        <v>0</v>
      </c>
      <c r="G72" s="231">
        <v>0</v>
      </c>
      <c r="H72" s="231">
        <v>0</v>
      </c>
      <c r="I72" s="231">
        <v>0</v>
      </c>
      <c r="J72" s="231">
        <v>0</v>
      </c>
      <c r="K72" s="231">
        <v>0</v>
      </c>
      <c r="L72" s="231">
        <v>0</v>
      </c>
    </row>
    <row r="73" spans="1:19" ht="15.75" customHeight="1">
      <c r="A73" s="803" t="s">
        <v>97</v>
      </c>
      <c r="B73" s="803"/>
      <c r="C73" s="803"/>
      <c r="D73" s="803"/>
      <c r="E73" s="803"/>
      <c r="F73" s="231">
        <v>0</v>
      </c>
      <c r="G73" s="231">
        <v>0</v>
      </c>
      <c r="H73" s="231">
        <v>0</v>
      </c>
      <c r="I73" s="231">
        <v>0</v>
      </c>
      <c r="J73" s="231">
        <v>0</v>
      </c>
      <c r="K73" s="231">
        <v>0</v>
      </c>
      <c r="L73" s="231">
        <v>0</v>
      </c>
    </row>
    <row r="74" spans="1:19" ht="15.75" customHeight="1">
      <c r="A74" s="812" t="s">
        <v>1067</v>
      </c>
      <c r="B74" s="812"/>
      <c r="C74" s="812"/>
      <c r="D74" s="812"/>
      <c r="E74" s="812"/>
      <c r="F74" s="124">
        <f>F80</f>
        <v>88674.9</v>
      </c>
      <c r="G74" s="124">
        <f>G80</f>
        <v>91823.3</v>
      </c>
      <c r="H74" s="124">
        <f t="shared" ref="H74:K74" si="5">H80</f>
        <v>94466</v>
      </c>
      <c r="I74" s="124">
        <f t="shared" si="5"/>
        <v>94466</v>
      </c>
      <c r="J74" s="124">
        <f t="shared" si="5"/>
        <v>94466</v>
      </c>
      <c r="K74" s="124">
        <f t="shared" si="5"/>
        <v>94466</v>
      </c>
      <c r="L74" s="124">
        <f>F74+G74+H74+I74+J74+K74</f>
        <v>558362.19999999995</v>
      </c>
      <c r="M74" s="220" t="s">
        <v>675</v>
      </c>
    </row>
    <row r="75" spans="1:19" ht="15.75" customHeight="1">
      <c r="A75" s="804" t="s">
        <v>89</v>
      </c>
      <c r="B75" s="804"/>
      <c r="C75" s="804"/>
      <c r="D75" s="804"/>
      <c r="E75" s="804"/>
      <c r="F75" s="125">
        <v>0</v>
      </c>
      <c r="G75" s="125">
        <v>0</v>
      </c>
      <c r="H75" s="125">
        <v>0</v>
      </c>
      <c r="I75" s="125">
        <v>0</v>
      </c>
      <c r="J75" s="125">
        <v>0</v>
      </c>
      <c r="K75" s="125">
        <v>0</v>
      </c>
      <c r="L75" s="125">
        <v>0</v>
      </c>
      <c r="N75" s="224">
        <v>22120.275000000001</v>
      </c>
      <c r="O75" s="224">
        <v>22904.978999999999</v>
      </c>
      <c r="P75" s="224">
        <v>22904.978999999999</v>
      </c>
      <c r="Q75" s="219"/>
      <c r="R75" s="219"/>
    </row>
    <row r="76" spans="1:19" ht="15.75" customHeight="1">
      <c r="A76" s="810"/>
      <c r="B76" s="811" t="s">
        <v>90</v>
      </c>
      <c r="C76" s="811"/>
      <c r="D76" s="811"/>
      <c r="E76" s="811"/>
      <c r="F76" s="125">
        <v>0</v>
      </c>
      <c r="G76" s="125">
        <v>0</v>
      </c>
      <c r="H76" s="125">
        <v>0</v>
      </c>
      <c r="I76" s="125">
        <v>0</v>
      </c>
      <c r="J76" s="125">
        <v>0</v>
      </c>
      <c r="K76" s="125">
        <v>0</v>
      </c>
      <c r="L76" s="125">
        <v>0</v>
      </c>
      <c r="N76" s="222">
        <v>8903.4</v>
      </c>
      <c r="O76" s="222">
        <v>8077.7</v>
      </c>
      <c r="P76" s="222">
        <v>7469.4</v>
      </c>
      <c r="Q76" s="224"/>
      <c r="R76" s="224"/>
    </row>
    <row r="77" spans="1:19" ht="15.75" customHeight="1">
      <c r="A77" s="810"/>
      <c r="B77" s="806" t="s">
        <v>91</v>
      </c>
      <c r="C77" s="806"/>
      <c r="D77" s="806"/>
      <c r="E77" s="806"/>
      <c r="F77" s="231">
        <v>0</v>
      </c>
      <c r="G77" s="231">
        <v>0</v>
      </c>
      <c r="H77" s="231">
        <v>0</v>
      </c>
      <c r="I77" s="231">
        <v>0</v>
      </c>
      <c r="J77" s="231">
        <v>0</v>
      </c>
      <c r="K77" s="231">
        <v>0</v>
      </c>
      <c r="L77" s="231">
        <v>0</v>
      </c>
    </row>
    <row r="78" spans="1:19" ht="15.75" customHeight="1">
      <c r="A78" s="810"/>
      <c r="B78" s="804" t="s">
        <v>40</v>
      </c>
      <c r="C78" s="804"/>
      <c r="D78" s="804"/>
      <c r="E78" s="804"/>
      <c r="F78" s="231">
        <v>0</v>
      </c>
      <c r="G78" s="231">
        <v>0</v>
      </c>
      <c r="H78" s="231">
        <v>0</v>
      </c>
      <c r="I78" s="231">
        <v>0</v>
      </c>
      <c r="J78" s="231">
        <v>0</v>
      </c>
      <c r="K78" s="231">
        <v>0</v>
      </c>
      <c r="L78" s="231">
        <v>0</v>
      </c>
    </row>
    <row r="79" spans="1:19" ht="20.25" customHeight="1">
      <c r="A79" s="810"/>
      <c r="B79" s="804" t="s">
        <v>123</v>
      </c>
      <c r="C79" s="804"/>
      <c r="D79" s="804"/>
      <c r="E79" s="804"/>
      <c r="F79" s="231">
        <v>0</v>
      </c>
      <c r="G79" s="231">
        <v>0</v>
      </c>
      <c r="H79" s="231">
        <v>0</v>
      </c>
      <c r="I79" s="231">
        <v>0</v>
      </c>
      <c r="J79" s="231">
        <v>0</v>
      </c>
      <c r="K79" s="231">
        <v>0</v>
      </c>
      <c r="L79" s="231">
        <v>0</v>
      </c>
    </row>
    <row r="80" spans="1:19">
      <c r="A80" s="804" t="s">
        <v>93</v>
      </c>
      <c r="B80" s="804"/>
      <c r="C80" s="804"/>
      <c r="D80" s="804"/>
      <c r="E80" s="804"/>
      <c r="F80" s="624">
        <v>88674.9</v>
      </c>
      <c r="G80" s="624">
        <v>91823.3</v>
      </c>
      <c r="H80" s="624">
        <v>94466</v>
      </c>
      <c r="I80" s="624">
        <v>94466</v>
      </c>
      <c r="J80" s="624">
        <v>94466</v>
      </c>
      <c r="K80" s="624">
        <v>94466</v>
      </c>
      <c r="L80" s="624">
        <f>F80+G80+H80+I80+J80+K80</f>
        <v>558362.19999999995</v>
      </c>
    </row>
    <row r="81" spans="1:15">
      <c r="A81" s="804" t="s">
        <v>94</v>
      </c>
      <c r="B81" s="804"/>
      <c r="C81" s="804"/>
      <c r="D81" s="804"/>
      <c r="E81" s="804"/>
      <c r="F81" s="418">
        <v>0</v>
      </c>
      <c r="G81" s="418">
        <v>0</v>
      </c>
      <c r="H81" s="418">
        <v>0</v>
      </c>
      <c r="I81" s="418">
        <v>0</v>
      </c>
      <c r="J81" s="418">
        <v>0</v>
      </c>
      <c r="K81" s="418">
        <v>0</v>
      </c>
      <c r="L81" s="418">
        <v>0</v>
      </c>
    </row>
    <row r="82" spans="1:15">
      <c r="A82" s="804" t="s">
        <v>95</v>
      </c>
      <c r="B82" s="804"/>
      <c r="C82" s="804"/>
      <c r="D82" s="804"/>
      <c r="E82" s="804"/>
      <c r="F82" s="231">
        <v>0</v>
      </c>
      <c r="G82" s="231">
        <v>0</v>
      </c>
      <c r="H82" s="231">
        <v>0</v>
      </c>
      <c r="I82" s="231">
        <v>0</v>
      </c>
      <c r="J82" s="231">
        <v>0</v>
      </c>
      <c r="K82" s="231">
        <v>0</v>
      </c>
      <c r="L82" s="231">
        <v>0</v>
      </c>
    </row>
    <row r="83" spans="1:15">
      <c r="A83" s="803" t="s">
        <v>97</v>
      </c>
      <c r="B83" s="803"/>
      <c r="C83" s="803"/>
      <c r="D83" s="803"/>
      <c r="E83" s="803"/>
      <c r="F83" s="231">
        <v>0</v>
      </c>
      <c r="G83" s="231">
        <v>0</v>
      </c>
      <c r="H83" s="231">
        <v>0</v>
      </c>
      <c r="I83" s="231">
        <v>0</v>
      </c>
      <c r="J83" s="231">
        <v>0</v>
      </c>
      <c r="K83" s="231">
        <v>0</v>
      </c>
      <c r="L83" s="231">
        <v>0</v>
      </c>
    </row>
    <row r="84" spans="1:15" ht="29.25" customHeight="1">
      <c r="A84" s="943" t="s">
        <v>300</v>
      </c>
      <c r="B84" s="943"/>
      <c r="C84" s="943"/>
      <c r="D84" s="943"/>
      <c r="E84" s="943"/>
      <c r="F84" s="943"/>
      <c r="O84" s="145"/>
    </row>
    <row r="85" spans="1:15" ht="110.25">
      <c r="A85" s="801" t="s">
        <v>128</v>
      </c>
      <c r="B85" s="801"/>
      <c r="C85" s="313" t="s">
        <v>129</v>
      </c>
      <c r="D85" s="311" t="s">
        <v>843</v>
      </c>
      <c r="E85" s="311" t="s">
        <v>131</v>
      </c>
      <c r="F85" s="311" t="s">
        <v>19</v>
      </c>
    </row>
    <row r="86" spans="1:15">
      <c r="A86" s="845">
        <v>1</v>
      </c>
      <c r="B86" s="847"/>
      <c r="C86" s="313">
        <v>2</v>
      </c>
      <c r="D86" s="311">
        <v>3</v>
      </c>
      <c r="E86" s="311">
        <v>4</v>
      </c>
      <c r="F86" s="311">
        <v>5</v>
      </c>
    </row>
    <row r="87" spans="1:15">
      <c r="A87" s="857" t="s">
        <v>1068</v>
      </c>
      <c r="B87" s="858"/>
      <c r="C87" s="858"/>
      <c r="D87" s="858"/>
      <c r="E87" s="858"/>
      <c r="F87" s="859"/>
    </row>
    <row r="88" spans="1:15" ht="105" customHeight="1">
      <c r="A88" s="867" t="s">
        <v>1069</v>
      </c>
      <c r="B88" s="868"/>
      <c r="C88" s="112" t="s">
        <v>132</v>
      </c>
      <c r="D88" s="111" t="s">
        <v>206</v>
      </c>
      <c r="E88" s="112" t="s">
        <v>185</v>
      </c>
      <c r="F88" s="112" t="s">
        <v>44</v>
      </c>
    </row>
    <row r="89" spans="1:15" ht="125.25" customHeight="1">
      <c r="A89" s="855" t="s">
        <v>628</v>
      </c>
      <c r="B89" s="856"/>
      <c r="C89" s="99" t="s">
        <v>255</v>
      </c>
      <c r="D89" s="97" t="s">
        <v>206</v>
      </c>
      <c r="E89" s="51" t="s">
        <v>186</v>
      </c>
      <c r="F89" s="52" t="s">
        <v>44</v>
      </c>
    </row>
    <row r="90" spans="1:15" ht="105" customHeight="1">
      <c r="A90" s="855" t="s">
        <v>374</v>
      </c>
      <c r="B90" s="856"/>
      <c r="C90" s="99" t="s">
        <v>312</v>
      </c>
      <c r="D90" s="97" t="s">
        <v>206</v>
      </c>
      <c r="E90" s="51" t="s">
        <v>185</v>
      </c>
      <c r="F90" s="52" t="s">
        <v>44</v>
      </c>
    </row>
    <row r="91" spans="1:15" ht="89.25" customHeight="1">
      <c r="A91" s="855" t="s">
        <v>375</v>
      </c>
      <c r="B91" s="856"/>
      <c r="C91" s="99" t="s">
        <v>329</v>
      </c>
      <c r="D91" s="97" t="s">
        <v>206</v>
      </c>
      <c r="E91" s="51" t="s">
        <v>185</v>
      </c>
      <c r="F91" s="52" t="s">
        <v>44</v>
      </c>
    </row>
    <row r="92" spans="1:15" ht="105" customHeight="1">
      <c r="A92" s="855" t="s">
        <v>376</v>
      </c>
      <c r="B92" s="856"/>
      <c r="C92" s="99" t="s">
        <v>313</v>
      </c>
      <c r="D92" s="97" t="s">
        <v>206</v>
      </c>
      <c r="E92" s="51" t="s">
        <v>185</v>
      </c>
      <c r="F92" s="52" t="s">
        <v>44</v>
      </c>
    </row>
    <row r="93" spans="1:15" ht="110.25" customHeight="1">
      <c r="A93" s="855" t="s">
        <v>377</v>
      </c>
      <c r="B93" s="856"/>
      <c r="C93" s="99" t="s">
        <v>317</v>
      </c>
      <c r="D93" s="97" t="s">
        <v>206</v>
      </c>
      <c r="E93" s="51" t="s">
        <v>185</v>
      </c>
      <c r="F93" s="52" t="s">
        <v>44</v>
      </c>
    </row>
    <row r="94" spans="1:15" ht="105" customHeight="1">
      <c r="A94" s="855" t="s">
        <v>378</v>
      </c>
      <c r="B94" s="856"/>
      <c r="C94" s="99" t="s">
        <v>318</v>
      </c>
      <c r="D94" s="97" t="s">
        <v>206</v>
      </c>
      <c r="E94" s="51" t="s">
        <v>185</v>
      </c>
      <c r="F94" s="52" t="s">
        <v>44</v>
      </c>
    </row>
    <row r="95" spans="1:15" ht="110.25" customHeight="1">
      <c r="A95" s="855" t="s">
        <v>379</v>
      </c>
      <c r="B95" s="856"/>
      <c r="C95" s="99" t="s">
        <v>330</v>
      </c>
      <c r="D95" s="97" t="s">
        <v>206</v>
      </c>
      <c r="E95" s="51" t="s">
        <v>185</v>
      </c>
      <c r="F95" s="52" t="s">
        <v>44</v>
      </c>
    </row>
    <row r="96" spans="1:15" ht="105" customHeight="1">
      <c r="A96" s="855" t="s">
        <v>380</v>
      </c>
      <c r="B96" s="856"/>
      <c r="C96" s="99" t="s">
        <v>545</v>
      </c>
      <c r="D96" s="97" t="s">
        <v>206</v>
      </c>
      <c r="E96" s="51" t="s">
        <v>185</v>
      </c>
      <c r="F96" s="52" t="s">
        <v>44</v>
      </c>
    </row>
    <row r="97" spans="1:6" ht="110.25" customHeight="1">
      <c r="A97" s="855" t="s">
        <v>381</v>
      </c>
      <c r="B97" s="856"/>
      <c r="C97" s="99" t="s">
        <v>314</v>
      </c>
      <c r="D97" s="97" t="s">
        <v>206</v>
      </c>
      <c r="E97" s="51" t="s">
        <v>185</v>
      </c>
      <c r="F97" s="52" t="s">
        <v>44</v>
      </c>
    </row>
    <row r="98" spans="1:6" ht="105" customHeight="1">
      <c r="A98" s="855" t="s">
        <v>382</v>
      </c>
      <c r="B98" s="856"/>
      <c r="C98" s="99" t="s">
        <v>314</v>
      </c>
      <c r="D98" s="97" t="s">
        <v>206</v>
      </c>
      <c r="E98" s="51" t="s">
        <v>185</v>
      </c>
      <c r="F98" s="52" t="s">
        <v>44</v>
      </c>
    </row>
    <row r="99" spans="1:6" ht="105" customHeight="1">
      <c r="A99" s="867" t="s">
        <v>1070</v>
      </c>
      <c r="B99" s="868"/>
      <c r="C99" s="112" t="s">
        <v>132</v>
      </c>
      <c r="D99" s="111" t="s">
        <v>206</v>
      </c>
      <c r="E99" s="112" t="s">
        <v>185</v>
      </c>
      <c r="F99" s="112" t="s">
        <v>44</v>
      </c>
    </row>
    <row r="100" spans="1:6" ht="121.5" customHeight="1">
      <c r="A100" s="850" t="s">
        <v>963</v>
      </c>
      <c r="B100" s="852"/>
      <c r="C100" s="113" t="s">
        <v>244</v>
      </c>
      <c r="D100" s="42" t="s">
        <v>206</v>
      </c>
      <c r="E100" s="313" t="s">
        <v>283</v>
      </c>
      <c r="F100" s="307" t="s">
        <v>44</v>
      </c>
    </row>
    <row r="101" spans="1:6" ht="105" customHeight="1">
      <c r="A101" s="849" t="s">
        <v>964</v>
      </c>
      <c r="B101" s="849"/>
      <c r="C101" s="113" t="s">
        <v>245</v>
      </c>
      <c r="D101" s="42" t="s">
        <v>206</v>
      </c>
      <c r="E101" s="313" t="s">
        <v>186</v>
      </c>
      <c r="F101" s="307" t="s">
        <v>44</v>
      </c>
    </row>
    <row r="102" spans="1:6" ht="110.25" customHeight="1">
      <c r="A102" s="849" t="s">
        <v>325</v>
      </c>
      <c r="B102" s="849"/>
      <c r="C102" s="113" t="s">
        <v>246</v>
      </c>
      <c r="D102" s="42" t="s">
        <v>206</v>
      </c>
      <c r="E102" s="313" t="s">
        <v>185</v>
      </c>
      <c r="F102" s="307" t="s">
        <v>44</v>
      </c>
    </row>
    <row r="103" spans="1:6" ht="110.25" customHeight="1">
      <c r="A103" s="849" t="s">
        <v>326</v>
      </c>
      <c r="B103" s="849"/>
      <c r="C103" s="113" t="s">
        <v>249</v>
      </c>
      <c r="D103" s="42" t="s">
        <v>206</v>
      </c>
      <c r="E103" s="313" t="s">
        <v>185</v>
      </c>
      <c r="F103" s="307" t="s">
        <v>44</v>
      </c>
    </row>
    <row r="104" spans="1:6" ht="105" customHeight="1">
      <c r="A104" s="867" t="s">
        <v>965</v>
      </c>
      <c r="B104" s="868"/>
      <c r="C104" s="112" t="s">
        <v>132</v>
      </c>
      <c r="D104" s="111" t="s">
        <v>206</v>
      </c>
      <c r="E104" s="112" t="s">
        <v>185</v>
      </c>
      <c r="F104" s="112" t="s">
        <v>44</v>
      </c>
    </row>
    <row r="105" spans="1:6" ht="105" customHeight="1">
      <c r="A105" s="855" t="s">
        <v>931</v>
      </c>
      <c r="B105" s="856"/>
      <c r="C105" s="99" t="s">
        <v>297</v>
      </c>
      <c r="D105" s="97" t="s">
        <v>206</v>
      </c>
      <c r="E105" s="51" t="s">
        <v>284</v>
      </c>
      <c r="F105" s="52" t="s">
        <v>44</v>
      </c>
    </row>
    <row r="106" spans="1:6" ht="105" customHeight="1">
      <c r="A106" s="855" t="s">
        <v>932</v>
      </c>
      <c r="B106" s="856"/>
      <c r="C106" s="99" t="s">
        <v>250</v>
      </c>
      <c r="D106" s="97" t="s">
        <v>206</v>
      </c>
      <c r="E106" s="51" t="s">
        <v>185</v>
      </c>
      <c r="F106" s="52" t="s">
        <v>44</v>
      </c>
    </row>
    <row r="107" spans="1:6" ht="105" customHeight="1">
      <c r="A107" s="855" t="s">
        <v>933</v>
      </c>
      <c r="B107" s="856"/>
      <c r="C107" s="99" t="s">
        <v>297</v>
      </c>
      <c r="D107" s="97" t="s">
        <v>206</v>
      </c>
      <c r="E107" s="51" t="s">
        <v>185</v>
      </c>
      <c r="F107" s="52" t="s">
        <v>44</v>
      </c>
    </row>
    <row r="108" spans="1:6" ht="105" customHeight="1">
      <c r="A108" s="855" t="s">
        <v>934</v>
      </c>
      <c r="B108" s="856"/>
      <c r="C108" s="99" t="s">
        <v>251</v>
      </c>
      <c r="D108" s="97" t="s">
        <v>206</v>
      </c>
      <c r="E108" s="51" t="s">
        <v>185</v>
      </c>
      <c r="F108" s="52" t="s">
        <v>44</v>
      </c>
    </row>
    <row r="109" spans="1:6" ht="105" customHeight="1">
      <c r="A109" s="855" t="s">
        <v>935</v>
      </c>
      <c r="B109" s="856"/>
      <c r="C109" s="99" t="s">
        <v>316</v>
      </c>
      <c r="D109" s="97" t="s">
        <v>206</v>
      </c>
      <c r="E109" s="51" t="s">
        <v>185</v>
      </c>
      <c r="F109" s="52" t="s">
        <v>44</v>
      </c>
    </row>
    <row r="110" spans="1:6" ht="105" customHeight="1">
      <c r="A110" s="855" t="s">
        <v>936</v>
      </c>
      <c r="B110" s="856"/>
      <c r="C110" s="99" t="s">
        <v>262</v>
      </c>
      <c r="D110" s="97" t="s">
        <v>206</v>
      </c>
      <c r="E110" s="51" t="s">
        <v>185</v>
      </c>
      <c r="F110" s="52" t="s">
        <v>44</v>
      </c>
    </row>
  </sheetData>
  <mergeCells count="130">
    <mergeCell ref="A105:B105"/>
    <mergeCell ref="A106:B106"/>
    <mergeCell ref="A107:B107"/>
    <mergeCell ref="A108:B108"/>
    <mergeCell ref="A109:B109"/>
    <mergeCell ref="A110:B110"/>
    <mergeCell ref="A80:E80"/>
    <mergeCell ref="A81:E81"/>
    <mergeCell ref="A82:E82"/>
    <mergeCell ref="A83:E83"/>
    <mergeCell ref="A84:F84"/>
    <mergeCell ref="A87:F87"/>
    <mergeCell ref="A102:B102"/>
    <mergeCell ref="A103:B103"/>
    <mergeCell ref="A104:B104"/>
    <mergeCell ref="A97:B97"/>
    <mergeCell ref="A90:B90"/>
    <mergeCell ref="A85:B85"/>
    <mergeCell ref="A89:B89"/>
    <mergeCell ref="A91:B91"/>
    <mergeCell ref="A86:B86"/>
    <mergeCell ref="A88:B88"/>
    <mergeCell ref="A60:E60"/>
    <mergeCell ref="A66:A69"/>
    <mergeCell ref="B66:E66"/>
    <mergeCell ref="A70:E70"/>
    <mergeCell ref="A75:E75"/>
    <mergeCell ref="A76:A79"/>
    <mergeCell ref="B76:E76"/>
    <mergeCell ref="B77:E77"/>
    <mergeCell ref="B78:E78"/>
    <mergeCell ref="B79:E79"/>
    <mergeCell ref="A72:E72"/>
    <mergeCell ref="A21:L21"/>
    <mergeCell ref="P10:P11"/>
    <mergeCell ref="Q10:Q11"/>
    <mergeCell ref="B13:Q13"/>
    <mergeCell ref="I20:J20"/>
    <mergeCell ref="K20:L20"/>
    <mergeCell ref="R16:R17"/>
    <mergeCell ref="E16:Q16"/>
    <mergeCell ref="B19:R19"/>
    <mergeCell ref="I18:J18"/>
    <mergeCell ref="K18:L18"/>
    <mergeCell ref="A16:A17"/>
    <mergeCell ref="B16:B17"/>
    <mergeCell ref="C16:C17"/>
    <mergeCell ref="N14:O14"/>
    <mergeCell ref="A15:O15"/>
    <mergeCell ref="N12:O12"/>
    <mergeCell ref="H10:M10"/>
    <mergeCell ref="I17:J17"/>
    <mergeCell ref="K17:L17"/>
    <mergeCell ref="B26:L26"/>
    <mergeCell ref="B28:L28"/>
    <mergeCell ref="B30:L30"/>
    <mergeCell ref="A98:B98"/>
    <mergeCell ref="A99:B99"/>
    <mergeCell ref="A100:B100"/>
    <mergeCell ref="A101:B101"/>
    <mergeCell ref="A92:B92"/>
    <mergeCell ref="A93:B93"/>
    <mergeCell ref="A94:B94"/>
    <mergeCell ref="A95:B95"/>
    <mergeCell ref="A96:B96"/>
    <mergeCell ref="B32:L32"/>
    <mergeCell ref="A33:L33"/>
    <mergeCell ref="A73:E73"/>
    <mergeCell ref="A74:E74"/>
    <mergeCell ref="A46:E46"/>
    <mergeCell ref="A42:E42"/>
    <mergeCell ref="A38:A41"/>
    <mergeCell ref="B38:E38"/>
    <mergeCell ref="B39:E39"/>
    <mergeCell ref="B40:E40"/>
    <mergeCell ref="A34:E35"/>
    <mergeCell ref="A36:E36"/>
    <mergeCell ref="B59:E59"/>
    <mergeCell ref="A47:A50"/>
    <mergeCell ref="B47:E47"/>
    <mergeCell ref="B48:E48"/>
    <mergeCell ref="B49:E49"/>
    <mergeCell ref="B50:E50"/>
    <mergeCell ref="B41:E41"/>
    <mergeCell ref="A43:E43"/>
    <mergeCell ref="A44:E44"/>
    <mergeCell ref="A45:E45"/>
    <mergeCell ref="A56:A59"/>
    <mergeCell ref="B56:E56"/>
    <mergeCell ref="G22:L23"/>
    <mergeCell ref="A64:E64"/>
    <mergeCell ref="A65:E65"/>
    <mergeCell ref="B67:E67"/>
    <mergeCell ref="B68:E68"/>
    <mergeCell ref="B69:E69"/>
    <mergeCell ref="A71:E71"/>
    <mergeCell ref="A22:A24"/>
    <mergeCell ref="B22:B24"/>
    <mergeCell ref="C22:C24"/>
    <mergeCell ref="D22:D24"/>
    <mergeCell ref="E22:F23"/>
    <mergeCell ref="B57:E57"/>
    <mergeCell ref="A37:E37"/>
    <mergeCell ref="F34:L34"/>
    <mergeCell ref="A61:E61"/>
    <mergeCell ref="A62:E62"/>
    <mergeCell ref="A63:E63"/>
    <mergeCell ref="A51:E51"/>
    <mergeCell ref="A52:E52"/>
    <mergeCell ref="A53:E53"/>
    <mergeCell ref="A54:E54"/>
    <mergeCell ref="A55:E55"/>
    <mergeCell ref="B58:E58"/>
    <mergeCell ref="A1:O1"/>
    <mergeCell ref="A2:O2"/>
    <mergeCell ref="A4:O4"/>
    <mergeCell ref="A5:E5"/>
    <mergeCell ref="F5:O5"/>
    <mergeCell ref="A6:E6"/>
    <mergeCell ref="F6:O6"/>
    <mergeCell ref="A9:O9"/>
    <mergeCell ref="A10:A11"/>
    <mergeCell ref="B10:B11"/>
    <mergeCell ref="C10:C11"/>
    <mergeCell ref="D10:D11"/>
    <mergeCell ref="E10:E11"/>
    <mergeCell ref="F10:G10"/>
    <mergeCell ref="N10:O11"/>
    <mergeCell ref="A7:E7"/>
    <mergeCell ref="F7:O7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66FF"/>
  </sheetPr>
  <dimension ref="A1:U73"/>
  <sheetViews>
    <sheetView view="pageBreakPreview" zoomScale="60" zoomScaleNormal="80" workbookViewId="0">
      <selection activeCell="B13" sqref="B13:R13"/>
    </sheetView>
  </sheetViews>
  <sheetFormatPr defaultColWidth="9.140625" defaultRowHeight="15.75"/>
  <cols>
    <col min="1" max="1" width="8.7109375" style="1" customWidth="1"/>
    <col min="2" max="2" width="37" style="1" customWidth="1"/>
    <col min="3" max="4" width="23" style="1" customWidth="1"/>
    <col min="5" max="5" width="20.7109375" style="1" customWidth="1"/>
    <col min="6" max="6" width="16.85546875" style="1" customWidth="1"/>
    <col min="7" max="7" width="17" style="1" customWidth="1"/>
    <col min="8" max="8" width="16" style="1" customWidth="1"/>
    <col min="9" max="9" width="11.5703125" style="1" customWidth="1"/>
    <col min="10" max="10" width="11.28515625" style="1" customWidth="1"/>
    <col min="11" max="11" width="14.5703125" style="1" customWidth="1"/>
    <col min="12" max="12" width="14.42578125" style="1" customWidth="1"/>
    <col min="13" max="13" width="13.28515625" style="1" customWidth="1"/>
    <col min="14" max="15" width="11" style="1" customWidth="1"/>
    <col min="16" max="16" width="15.42578125" style="1" customWidth="1"/>
    <col min="17" max="17" width="15.7109375" style="1" customWidth="1"/>
    <col min="18" max="18" width="16.140625" style="1" customWidth="1"/>
    <col min="19" max="19" width="19.5703125" style="1" customWidth="1"/>
    <col min="20" max="20" width="18.5703125" style="1" customWidth="1"/>
    <col min="21" max="21" width="18.140625" style="1" customWidth="1"/>
    <col min="22" max="16384" width="9.140625" style="1"/>
  </cols>
  <sheetData>
    <row r="1" spans="1:20" ht="15.75" customHeight="1">
      <c r="A1" s="943" t="s">
        <v>104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</row>
    <row r="2" spans="1:20" ht="18.75" customHeight="1">
      <c r="A2" s="844" t="s">
        <v>196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</row>
    <row r="4" spans="1:20">
      <c r="A4" s="735" t="s">
        <v>105</v>
      </c>
      <c r="B4" s="735"/>
      <c r="C4" s="735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R4" s="1">
        <v>12</v>
      </c>
    </row>
    <row r="5" spans="1:20" ht="63.75" customHeight="1">
      <c r="A5" s="801" t="s">
        <v>835</v>
      </c>
      <c r="B5" s="801"/>
      <c r="C5" s="801"/>
      <c r="D5" s="801"/>
      <c r="E5" s="801"/>
      <c r="F5" s="833" t="s">
        <v>1220</v>
      </c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218" t="s">
        <v>676</v>
      </c>
      <c r="T5" s="115" t="s">
        <v>446</v>
      </c>
    </row>
    <row r="6" spans="1:20" ht="33" customHeight="1">
      <c r="A6" s="845" t="s">
        <v>203</v>
      </c>
      <c r="B6" s="846"/>
      <c r="C6" s="846"/>
      <c r="D6" s="846"/>
      <c r="E6" s="847"/>
      <c r="F6" s="833" t="s">
        <v>321</v>
      </c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3"/>
    </row>
    <row r="7" spans="1:20" ht="45.75" customHeight="1">
      <c r="A7" s="801" t="s">
        <v>106</v>
      </c>
      <c r="B7" s="801"/>
      <c r="C7" s="801"/>
      <c r="D7" s="801"/>
      <c r="E7" s="801"/>
      <c r="F7" s="833" t="s">
        <v>204</v>
      </c>
      <c r="G7" s="833"/>
      <c r="H7" s="833"/>
      <c r="I7" s="833"/>
      <c r="J7" s="833"/>
      <c r="K7" s="833"/>
      <c r="L7" s="833"/>
      <c r="M7" s="833"/>
      <c r="N7" s="833"/>
      <c r="O7" s="833"/>
      <c r="P7" s="833"/>
      <c r="Q7" s="833"/>
      <c r="R7" s="833"/>
    </row>
    <row r="9" spans="1:20">
      <c r="A9" s="942" t="s">
        <v>107</v>
      </c>
      <c r="B9" s="942"/>
      <c r="C9" s="942"/>
      <c r="D9" s="942"/>
      <c r="E9" s="942"/>
      <c r="F9" s="942"/>
      <c r="G9" s="942"/>
      <c r="H9" s="942"/>
      <c r="I9" s="942"/>
      <c r="J9" s="942"/>
      <c r="K9" s="942"/>
      <c r="L9" s="942"/>
      <c r="M9" s="942"/>
      <c r="N9" s="942"/>
      <c r="O9" s="942"/>
      <c r="P9" s="942"/>
    </row>
    <row r="10" spans="1:20" ht="74.25" customHeight="1">
      <c r="A10" s="801" t="s">
        <v>20</v>
      </c>
      <c r="B10" s="801" t="s">
        <v>108</v>
      </c>
      <c r="C10" s="801" t="s">
        <v>12</v>
      </c>
      <c r="D10" s="801" t="s">
        <v>11</v>
      </c>
      <c r="E10" s="801" t="s">
        <v>109</v>
      </c>
      <c r="F10" s="801" t="s">
        <v>14</v>
      </c>
      <c r="G10" s="801"/>
      <c r="H10" s="845" t="s">
        <v>110</v>
      </c>
      <c r="I10" s="846"/>
      <c r="J10" s="846"/>
      <c r="K10" s="846"/>
      <c r="L10" s="846"/>
      <c r="M10" s="847"/>
      <c r="N10" s="801" t="s">
        <v>17</v>
      </c>
      <c r="O10" s="801"/>
      <c r="P10" s="801"/>
      <c r="Q10" s="801" t="s">
        <v>111</v>
      </c>
      <c r="R10" s="801" t="s">
        <v>1221</v>
      </c>
    </row>
    <row r="11" spans="1:20">
      <c r="A11" s="801"/>
      <c r="B11" s="801"/>
      <c r="C11" s="801"/>
      <c r="D11" s="801"/>
      <c r="E11" s="801"/>
      <c r="F11" s="44" t="s">
        <v>25</v>
      </c>
      <c r="G11" s="44" t="s">
        <v>26</v>
      </c>
      <c r="H11" s="44">
        <v>2025</v>
      </c>
      <c r="I11" s="44">
        <v>2026</v>
      </c>
      <c r="J11" s="44">
        <v>2027</v>
      </c>
      <c r="K11" s="77">
        <v>2028</v>
      </c>
      <c r="L11" s="77">
        <v>2029</v>
      </c>
      <c r="M11" s="77">
        <v>2030</v>
      </c>
      <c r="N11" s="801"/>
      <c r="O11" s="801"/>
      <c r="P11" s="801"/>
      <c r="Q11" s="801"/>
      <c r="R11" s="801"/>
    </row>
    <row r="12" spans="1:20">
      <c r="A12" s="137">
        <v>1</v>
      </c>
      <c r="B12" s="137">
        <v>2</v>
      </c>
      <c r="C12" s="137">
        <v>3</v>
      </c>
      <c r="D12" s="137">
        <v>4</v>
      </c>
      <c r="E12" s="137">
        <v>5</v>
      </c>
      <c r="F12" s="137">
        <v>6</v>
      </c>
      <c r="G12" s="137">
        <v>7</v>
      </c>
      <c r="H12" s="137">
        <v>8</v>
      </c>
      <c r="I12" s="137">
        <v>9</v>
      </c>
      <c r="J12" s="137">
        <v>10</v>
      </c>
      <c r="K12" s="137">
        <v>11</v>
      </c>
      <c r="L12" s="137">
        <v>12</v>
      </c>
      <c r="M12" s="137">
        <v>13</v>
      </c>
      <c r="N12" s="845">
        <v>14</v>
      </c>
      <c r="O12" s="846"/>
      <c r="P12" s="847"/>
      <c r="Q12" s="137">
        <v>15</v>
      </c>
      <c r="R12" s="137">
        <v>16</v>
      </c>
    </row>
    <row r="13" spans="1:20">
      <c r="A13" s="103" t="s">
        <v>41</v>
      </c>
      <c r="B13" s="944" t="s">
        <v>449</v>
      </c>
      <c r="C13" s="945"/>
      <c r="D13" s="945"/>
      <c r="E13" s="945"/>
      <c r="F13" s="945"/>
      <c r="G13" s="945"/>
      <c r="H13" s="945"/>
      <c r="I13" s="945"/>
      <c r="J13" s="945"/>
      <c r="K13" s="945"/>
      <c r="L13" s="945"/>
      <c r="M13" s="945"/>
      <c r="N13" s="945"/>
      <c r="O13" s="945"/>
      <c r="P13" s="945"/>
      <c r="Q13" s="945"/>
      <c r="R13" s="946"/>
    </row>
    <row r="14" spans="1:20" ht="59.25" customHeight="1">
      <c r="A14" s="140" t="s">
        <v>41</v>
      </c>
      <c r="B14" s="42" t="s">
        <v>1094</v>
      </c>
      <c r="C14" s="88" t="s">
        <v>137</v>
      </c>
      <c r="D14" s="88" t="s">
        <v>190</v>
      </c>
      <c r="E14" s="360" t="s">
        <v>210</v>
      </c>
      <c r="F14" s="102">
        <v>5.8</v>
      </c>
      <c r="G14" s="140">
        <v>2023</v>
      </c>
      <c r="H14" s="313">
        <v>5.65</v>
      </c>
      <c r="I14" s="313">
        <v>5.64</v>
      </c>
      <c r="J14" s="102">
        <v>5.6</v>
      </c>
      <c r="K14" s="313">
        <v>5.58</v>
      </c>
      <c r="L14" s="313">
        <v>5.56</v>
      </c>
      <c r="M14" s="313">
        <v>5.54</v>
      </c>
      <c r="N14" s="763" t="s">
        <v>138</v>
      </c>
      <c r="O14" s="848"/>
      <c r="P14" s="764"/>
      <c r="Q14" s="140" t="s">
        <v>79</v>
      </c>
      <c r="R14" s="172" t="s">
        <v>79</v>
      </c>
      <c r="S14" s="146">
        <v>37</v>
      </c>
    </row>
    <row r="15" spans="1:20" ht="50.25" customHeight="1">
      <c r="A15" s="140" t="s">
        <v>63</v>
      </c>
      <c r="B15" s="42" t="s">
        <v>1095</v>
      </c>
      <c r="C15" s="88" t="s">
        <v>137</v>
      </c>
      <c r="D15" s="88" t="s">
        <v>190</v>
      </c>
      <c r="E15" s="360" t="s">
        <v>210</v>
      </c>
      <c r="F15" s="102">
        <v>39.6</v>
      </c>
      <c r="G15" s="140">
        <v>2023</v>
      </c>
      <c r="H15" s="102">
        <v>34</v>
      </c>
      <c r="I15" s="313">
        <v>33.99</v>
      </c>
      <c r="J15" s="102">
        <v>33.799999999999997</v>
      </c>
      <c r="K15" s="102">
        <v>33.700000000000003</v>
      </c>
      <c r="L15" s="102">
        <v>33.6</v>
      </c>
      <c r="M15" s="102">
        <v>33.5</v>
      </c>
      <c r="N15" s="763" t="s">
        <v>138</v>
      </c>
      <c r="O15" s="848"/>
      <c r="P15" s="764"/>
      <c r="Q15" s="140" t="s">
        <v>79</v>
      </c>
      <c r="R15" s="172" t="s">
        <v>79</v>
      </c>
      <c r="S15" s="146">
        <v>38</v>
      </c>
    </row>
    <row r="16" spans="1:20" ht="69.75" customHeight="1">
      <c r="A16" s="140" t="s">
        <v>69</v>
      </c>
      <c r="B16" s="42" t="s">
        <v>447</v>
      </c>
      <c r="C16" s="88" t="s">
        <v>142</v>
      </c>
      <c r="D16" s="88" t="s">
        <v>190</v>
      </c>
      <c r="E16" s="140" t="s">
        <v>256</v>
      </c>
      <c r="F16" s="102">
        <v>57.7</v>
      </c>
      <c r="G16" s="140">
        <v>2023</v>
      </c>
      <c r="H16" s="313">
        <v>56.85</v>
      </c>
      <c r="I16" s="313">
        <v>56.86</v>
      </c>
      <c r="J16" s="313">
        <v>56.88</v>
      </c>
      <c r="K16" s="102">
        <v>57</v>
      </c>
      <c r="L16" s="102">
        <v>57.2</v>
      </c>
      <c r="M16" s="102">
        <v>57.4</v>
      </c>
      <c r="N16" s="763" t="s">
        <v>138</v>
      </c>
      <c r="O16" s="848"/>
      <c r="P16" s="764"/>
      <c r="Q16" s="140" t="s">
        <v>79</v>
      </c>
      <c r="R16" s="172" t="s">
        <v>79</v>
      </c>
      <c r="S16" s="146">
        <v>39</v>
      </c>
    </row>
    <row r="17" spans="1:18" ht="42" customHeight="1">
      <c r="A17" s="942" t="s">
        <v>269</v>
      </c>
      <c r="B17" s="942"/>
      <c r="C17" s="942"/>
      <c r="D17" s="942"/>
      <c r="E17" s="942"/>
      <c r="F17" s="942"/>
      <c r="G17" s="942"/>
      <c r="H17" s="942"/>
      <c r="I17" s="942"/>
      <c r="J17" s="942"/>
      <c r="K17" s="942"/>
      <c r="L17" s="942"/>
      <c r="M17" s="942"/>
      <c r="N17" s="942"/>
      <c r="O17" s="942"/>
      <c r="P17" s="942"/>
      <c r="Q17" s="942"/>
      <c r="R17" s="942"/>
    </row>
    <row r="18" spans="1:18" ht="27.75" customHeight="1">
      <c r="A18" s="801" t="s">
        <v>20</v>
      </c>
      <c r="B18" s="833" t="s">
        <v>77</v>
      </c>
      <c r="C18" s="801" t="s">
        <v>11</v>
      </c>
      <c r="D18" s="44" t="s">
        <v>114</v>
      </c>
      <c r="E18" s="801" t="s">
        <v>83</v>
      </c>
      <c r="F18" s="801"/>
      <c r="G18" s="801"/>
      <c r="H18" s="801"/>
      <c r="I18" s="801"/>
      <c r="J18" s="801"/>
      <c r="K18" s="801"/>
      <c r="L18" s="801"/>
      <c r="M18" s="801"/>
      <c r="N18" s="801"/>
      <c r="O18" s="801"/>
      <c r="P18" s="801"/>
      <c r="Q18" s="801"/>
      <c r="R18" s="1003" t="s">
        <v>448</v>
      </c>
    </row>
    <row r="19" spans="1:18">
      <c r="A19" s="801"/>
      <c r="B19" s="833"/>
      <c r="C19" s="801"/>
      <c r="D19" s="44" t="s">
        <v>116</v>
      </c>
      <c r="E19" s="44" t="s">
        <v>29</v>
      </c>
      <c r="F19" s="44" t="s">
        <v>30</v>
      </c>
      <c r="G19" s="44" t="s">
        <v>31</v>
      </c>
      <c r="H19" s="44" t="s">
        <v>32</v>
      </c>
      <c r="I19" s="845" t="s">
        <v>33</v>
      </c>
      <c r="J19" s="847"/>
      <c r="K19" s="845" t="s">
        <v>34</v>
      </c>
      <c r="L19" s="847"/>
      <c r="M19" s="77" t="s">
        <v>35</v>
      </c>
      <c r="N19" s="44" t="s">
        <v>36</v>
      </c>
      <c r="O19" s="44" t="s">
        <v>37</v>
      </c>
      <c r="P19" s="44" t="s">
        <v>38</v>
      </c>
      <c r="Q19" s="44" t="s">
        <v>39</v>
      </c>
      <c r="R19" s="1003"/>
    </row>
    <row r="20" spans="1:18">
      <c r="A20" s="137">
        <v>1</v>
      </c>
      <c r="B20" s="137">
        <v>2</v>
      </c>
      <c r="C20" s="137">
        <v>3</v>
      </c>
      <c r="D20" s="137">
        <v>4</v>
      </c>
      <c r="E20" s="137">
        <v>5</v>
      </c>
      <c r="F20" s="137">
        <v>6</v>
      </c>
      <c r="G20" s="137">
        <v>7</v>
      </c>
      <c r="H20" s="137">
        <v>8</v>
      </c>
      <c r="I20" s="845">
        <v>9</v>
      </c>
      <c r="J20" s="847"/>
      <c r="K20" s="845">
        <v>10</v>
      </c>
      <c r="L20" s="847"/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</row>
    <row r="21" spans="1:18">
      <c r="A21" s="103" t="s">
        <v>442</v>
      </c>
      <c r="B21" s="944" t="s">
        <v>450</v>
      </c>
      <c r="C21" s="945"/>
      <c r="D21" s="945"/>
      <c r="E21" s="945"/>
      <c r="F21" s="945"/>
      <c r="G21" s="945"/>
      <c r="H21" s="945"/>
      <c r="I21" s="945"/>
      <c r="J21" s="945"/>
      <c r="K21" s="945"/>
      <c r="L21" s="945"/>
      <c r="M21" s="945"/>
      <c r="N21" s="945"/>
      <c r="O21" s="945"/>
      <c r="P21" s="945"/>
      <c r="Q21" s="945"/>
      <c r="R21" s="946"/>
    </row>
    <row r="22" spans="1:18" ht="52.5" customHeight="1">
      <c r="A22" s="46" t="str">
        <f t="shared" ref="A22:B24" si="0">A14</f>
        <v>1.</v>
      </c>
      <c r="B22" s="50" t="str">
        <f t="shared" si="0"/>
        <v xml:space="preserve">Смертность детей в возрасте 0-4 года., на 1000 родившихся живыми
</v>
      </c>
      <c r="C22" s="46" t="str">
        <f t="shared" ref="C22:D24" si="1">D14</f>
        <v>КПМ</v>
      </c>
      <c r="D22" s="46" t="str">
        <f t="shared" si="1"/>
        <v>Человек</v>
      </c>
      <c r="E22" s="362" t="s">
        <v>79</v>
      </c>
      <c r="F22" s="362" t="s">
        <v>79</v>
      </c>
      <c r="G22" s="362" t="s">
        <v>79</v>
      </c>
      <c r="H22" s="362" t="s">
        <v>79</v>
      </c>
      <c r="I22" s="1004" t="s">
        <v>79</v>
      </c>
      <c r="J22" s="1005"/>
      <c r="K22" s="1004" t="s">
        <v>79</v>
      </c>
      <c r="L22" s="1005"/>
      <c r="M22" s="362" t="s">
        <v>79</v>
      </c>
      <c r="N22" s="362" t="s">
        <v>79</v>
      </c>
      <c r="O22" s="362" t="s">
        <v>79</v>
      </c>
      <c r="P22" s="362" t="s">
        <v>79</v>
      </c>
      <c r="Q22" s="362" t="s">
        <v>79</v>
      </c>
      <c r="R22" s="140">
        <f>H14</f>
        <v>5.65</v>
      </c>
    </row>
    <row r="23" spans="1:18" ht="47.25">
      <c r="A23" s="46" t="str">
        <f t="shared" si="0"/>
        <v>2.</v>
      </c>
      <c r="B23" s="50" t="str">
        <f t="shared" si="0"/>
        <v>Смертность детей в возрасте 0-17 лет, на 100000 детей соответствующего возраста</v>
      </c>
      <c r="C23" s="46" t="str">
        <f t="shared" si="1"/>
        <v>КПМ</v>
      </c>
      <c r="D23" s="46" t="str">
        <f t="shared" si="1"/>
        <v>Человек</v>
      </c>
      <c r="E23" s="362" t="s">
        <v>79</v>
      </c>
      <c r="F23" s="362" t="s">
        <v>79</v>
      </c>
      <c r="G23" s="362" t="s">
        <v>79</v>
      </c>
      <c r="H23" s="362" t="s">
        <v>79</v>
      </c>
      <c r="I23" s="1004" t="s">
        <v>79</v>
      </c>
      <c r="J23" s="1005"/>
      <c r="K23" s="1004" t="s">
        <v>79</v>
      </c>
      <c r="L23" s="1005"/>
      <c r="M23" s="362" t="s">
        <v>79</v>
      </c>
      <c r="N23" s="362" t="s">
        <v>79</v>
      </c>
      <c r="O23" s="362" t="s">
        <v>79</v>
      </c>
      <c r="P23" s="362" t="s">
        <v>79</v>
      </c>
      <c r="Q23" s="362" t="s">
        <v>79</v>
      </c>
      <c r="R23" s="102">
        <f>H15</f>
        <v>34</v>
      </c>
    </row>
    <row r="24" spans="1:18" ht="62.25" customHeight="1">
      <c r="A24" s="46" t="str">
        <f t="shared" si="0"/>
        <v>3.</v>
      </c>
      <c r="B24" s="50" t="str">
        <f t="shared" si="0"/>
        <v>Доля посещений детьми медицинских организаций с профилактическими целями</v>
      </c>
      <c r="C24" s="46" t="str">
        <f t="shared" si="1"/>
        <v>КПМ</v>
      </c>
      <c r="D24" s="46" t="str">
        <f t="shared" si="1"/>
        <v>Процент</v>
      </c>
      <c r="E24" s="362" t="s">
        <v>79</v>
      </c>
      <c r="F24" s="362" t="s">
        <v>79</v>
      </c>
      <c r="G24" s="369">
        <v>49</v>
      </c>
      <c r="H24" s="362" t="s">
        <v>79</v>
      </c>
      <c r="I24" s="1004" t="s">
        <v>79</v>
      </c>
      <c r="J24" s="1005"/>
      <c r="K24" s="1006">
        <v>52</v>
      </c>
      <c r="L24" s="1006"/>
      <c r="M24" s="362" t="s">
        <v>79</v>
      </c>
      <c r="N24" s="362" t="s">
        <v>79</v>
      </c>
      <c r="O24" s="369">
        <v>55</v>
      </c>
      <c r="P24" s="362" t="s">
        <v>79</v>
      </c>
      <c r="Q24" s="362" t="s">
        <v>79</v>
      </c>
      <c r="R24" s="140">
        <f>H16</f>
        <v>56.85</v>
      </c>
    </row>
    <row r="25" spans="1:18" ht="39.75" customHeight="1">
      <c r="A25" s="957" t="s">
        <v>270</v>
      </c>
      <c r="B25" s="957"/>
      <c r="C25" s="957"/>
      <c r="D25" s="957"/>
      <c r="E25" s="957"/>
      <c r="F25" s="957"/>
      <c r="G25" s="957"/>
      <c r="H25" s="957"/>
      <c r="I25" s="957"/>
      <c r="J25" s="957"/>
      <c r="K25" s="957"/>
      <c r="L25" s="957"/>
    </row>
    <row r="26" spans="1:18" ht="39.75" customHeight="1">
      <c r="A26" s="801" t="s">
        <v>20</v>
      </c>
      <c r="B26" s="801" t="s">
        <v>117</v>
      </c>
      <c r="C26" s="840" t="s">
        <v>118</v>
      </c>
      <c r="D26" s="840" t="s">
        <v>119</v>
      </c>
      <c r="E26" s="801" t="s">
        <v>14</v>
      </c>
      <c r="F26" s="801"/>
      <c r="G26" s="801" t="s">
        <v>120</v>
      </c>
      <c r="H26" s="801"/>
      <c r="I26" s="801"/>
      <c r="J26" s="801"/>
      <c r="K26" s="801"/>
      <c r="L26" s="801"/>
    </row>
    <row r="27" spans="1:18" ht="39.75" customHeight="1">
      <c r="A27" s="801"/>
      <c r="B27" s="801"/>
      <c r="C27" s="841"/>
      <c r="D27" s="841"/>
      <c r="E27" s="801"/>
      <c r="F27" s="801"/>
      <c r="G27" s="801"/>
      <c r="H27" s="801"/>
      <c r="I27" s="801"/>
      <c r="J27" s="801"/>
      <c r="K27" s="801"/>
      <c r="L27" s="801"/>
    </row>
    <row r="28" spans="1:18" ht="39.75" customHeight="1">
      <c r="A28" s="801"/>
      <c r="B28" s="801"/>
      <c r="C28" s="842"/>
      <c r="D28" s="842"/>
      <c r="E28" s="140" t="s">
        <v>25</v>
      </c>
      <c r="F28" s="140" t="s">
        <v>26</v>
      </c>
      <c r="G28" s="137">
        <v>2025</v>
      </c>
      <c r="H28" s="137">
        <v>2026</v>
      </c>
      <c r="I28" s="137">
        <v>2027</v>
      </c>
      <c r="J28" s="137">
        <v>2028</v>
      </c>
      <c r="K28" s="137">
        <v>2029</v>
      </c>
      <c r="L28" s="137">
        <v>2030</v>
      </c>
    </row>
    <row r="29" spans="1:18" ht="16.5" customHeight="1">
      <c r="A29" s="137">
        <v>1</v>
      </c>
      <c r="B29" s="137">
        <v>2</v>
      </c>
      <c r="C29" s="139">
        <v>3</v>
      </c>
      <c r="D29" s="139">
        <v>4</v>
      </c>
      <c r="E29" s="140">
        <v>5</v>
      </c>
      <c r="F29" s="140">
        <v>6</v>
      </c>
      <c r="G29" s="137">
        <v>7</v>
      </c>
      <c r="H29" s="137">
        <v>8</v>
      </c>
      <c r="I29" s="137">
        <v>9</v>
      </c>
      <c r="J29" s="137">
        <v>10</v>
      </c>
      <c r="K29" s="137">
        <v>11</v>
      </c>
      <c r="L29" s="137">
        <v>12</v>
      </c>
    </row>
    <row r="30" spans="1:18" ht="17.25" customHeight="1">
      <c r="A30" s="103" t="s">
        <v>41</v>
      </c>
      <c r="B30" s="944" t="s">
        <v>450</v>
      </c>
      <c r="C30" s="945"/>
      <c r="D30" s="945"/>
      <c r="E30" s="945"/>
      <c r="F30" s="945"/>
      <c r="G30" s="945"/>
      <c r="H30" s="945"/>
      <c r="I30" s="945"/>
      <c r="J30" s="945"/>
      <c r="K30" s="945"/>
      <c r="L30" s="946"/>
    </row>
    <row r="31" spans="1:18" ht="132.75" customHeight="1">
      <c r="A31" s="104">
        <v>1</v>
      </c>
      <c r="B31" s="105" t="s">
        <v>956</v>
      </c>
      <c r="C31" s="106" t="s">
        <v>50</v>
      </c>
      <c r="D31" s="106" t="s">
        <v>256</v>
      </c>
      <c r="E31" s="106">
        <v>100</v>
      </c>
      <c r="F31" s="106">
        <v>2023</v>
      </c>
      <c r="G31" s="106">
        <v>100</v>
      </c>
      <c r="H31" s="106">
        <v>100</v>
      </c>
      <c r="I31" s="106">
        <v>100</v>
      </c>
      <c r="J31" s="106">
        <v>100</v>
      </c>
      <c r="K31" s="106">
        <v>100</v>
      </c>
      <c r="L31" s="106">
        <v>100</v>
      </c>
      <c r="M31" s="115" t="s">
        <v>451</v>
      </c>
    </row>
    <row r="32" spans="1:18" ht="39.75" customHeight="1">
      <c r="A32" s="140" t="s">
        <v>42</v>
      </c>
      <c r="B32" s="813" t="s">
        <v>259</v>
      </c>
      <c r="C32" s="814"/>
      <c r="D32" s="814"/>
      <c r="E32" s="814"/>
      <c r="F32" s="814"/>
      <c r="G32" s="814"/>
      <c r="H32" s="814"/>
      <c r="I32" s="814"/>
      <c r="J32" s="814"/>
      <c r="K32" s="814"/>
      <c r="L32" s="815"/>
    </row>
    <row r="33" spans="1:20" ht="44.25" customHeight="1">
      <c r="A33" s="950" t="s">
        <v>271</v>
      </c>
      <c r="B33" s="951"/>
      <c r="C33" s="951"/>
      <c r="D33" s="951"/>
      <c r="E33" s="951"/>
      <c r="F33" s="951"/>
      <c r="G33" s="951"/>
      <c r="H33" s="951"/>
      <c r="I33" s="951"/>
      <c r="J33" s="951"/>
      <c r="K33" s="951"/>
      <c r="L33" s="952"/>
      <c r="N33" s="147"/>
      <c r="O33" s="147"/>
      <c r="P33" s="147"/>
      <c r="Q33" s="147"/>
      <c r="R33" s="147"/>
      <c r="S33" s="147"/>
    </row>
    <row r="34" spans="1:20" ht="53.25" customHeight="1">
      <c r="A34" s="821" t="s">
        <v>121</v>
      </c>
      <c r="B34" s="821"/>
      <c r="C34" s="821"/>
      <c r="D34" s="821"/>
      <c r="E34" s="821"/>
      <c r="F34" s="795" t="s">
        <v>87</v>
      </c>
      <c r="G34" s="795"/>
      <c r="H34" s="795"/>
      <c r="I34" s="795"/>
      <c r="J34" s="795"/>
      <c r="K34" s="795"/>
      <c r="L34" s="795"/>
      <c r="N34" s="147"/>
      <c r="O34" s="147"/>
      <c r="P34" s="147"/>
      <c r="Q34" s="147"/>
      <c r="R34" s="147"/>
      <c r="S34" s="147"/>
    </row>
    <row r="35" spans="1:20" ht="26.25" customHeight="1">
      <c r="A35" s="821"/>
      <c r="B35" s="821"/>
      <c r="C35" s="821"/>
      <c r="D35" s="821"/>
      <c r="E35" s="821"/>
      <c r="F35" s="45">
        <v>2025</v>
      </c>
      <c r="G35" s="45">
        <v>2026</v>
      </c>
      <c r="H35" s="45">
        <v>2027</v>
      </c>
      <c r="I35" s="45">
        <v>2028</v>
      </c>
      <c r="J35" s="78">
        <v>2029</v>
      </c>
      <c r="K35" s="78">
        <v>2030</v>
      </c>
      <c r="L35" s="78" t="s">
        <v>24</v>
      </c>
      <c r="N35" s="147"/>
      <c r="O35" s="147"/>
      <c r="P35" s="147"/>
      <c r="Q35" s="147"/>
      <c r="R35" s="147"/>
      <c r="S35" s="147"/>
    </row>
    <row r="36" spans="1:20">
      <c r="A36" s="822" t="s">
        <v>122</v>
      </c>
      <c r="B36" s="822"/>
      <c r="C36" s="822"/>
      <c r="D36" s="822"/>
      <c r="E36" s="822"/>
      <c r="F36" s="124">
        <f t="shared" ref="F36:K37" si="2">F54</f>
        <v>402125.97</v>
      </c>
      <c r="G36" s="124">
        <f t="shared" si="2"/>
        <v>402125.97</v>
      </c>
      <c r="H36" s="124">
        <f t="shared" si="2"/>
        <v>402125.97</v>
      </c>
      <c r="I36" s="124">
        <f t="shared" si="2"/>
        <v>402125.97</v>
      </c>
      <c r="J36" s="124">
        <f t="shared" si="2"/>
        <v>402125.97</v>
      </c>
      <c r="K36" s="124">
        <f t="shared" si="2"/>
        <v>402125.97</v>
      </c>
      <c r="L36" s="124">
        <f>SUM(F36:K36)</f>
        <v>2412755.8199999998</v>
      </c>
      <c r="N36" s="147"/>
      <c r="O36" s="148"/>
      <c r="P36" s="147"/>
      <c r="Q36" s="148"/>
      <c r="R36" s="148"/>
      <c r="S36" s="148"/>
      <c r="T36" s="58"/>
    </row>
    <row r="37" spans="1:20">
      <c r="A37" s="804" t="s">
        <v>89</v>
      </c>
      <c r="B37" s="804"/>
      <c r="C37" s="804"/>
      <c r="D37" s="804"/>
      <c r="E37" s="804"/>
      <c r="F37" s="125">
        <f t="shared" si="2"/>
        <v>402125.97</v>
      </c>
      <c r="G37" s="125">
        <f t="shared" si="2"/>
        <v>402125.97</v>
      </c>
      <c r="H37" s="125">
        <f t="shared" si="2"/>
        <v>402125.97</v>
      </c>
      <c r="I37" s="125">
        <f t="shared" si="2"/>
        <v>402125.97</v>
      </c>
      <c r="J37" s="125">
        <f t="shared" si="2"/>
        <v>402125.97</v>
      </c>
      <c r="K37" s="125">
        <f t="shared" si="2"/>
        <v>402125.97</v>
      </c>
      <c r="L37" s="125">
        <f>SUM(F37:K37)</f>
        <v>2412755.8199999998</v>
      </c>
      <c r="N37" s="147"/>
      <c r="O37" s="147"/>
      <c r="P37" s="147"/>
      <c r="Q37" s="148"/>
      <c r="R37" s="148"/>
      <c r="S37" s="148"/>
      <c r="T37" s="58"/>
    </row>
    <row r="38" spans="1:20">
      <c r="A38" s="810"/>
      <c r="B38" s="811" t="s">
        <v>90</v>
      </c>
      <c r="C38" s="811"/>
      <c r="D38" s="811"/>
      <c r="E38" s="811"/>
      <c r="F38" s="125">
        <v>0</v>
      </c>
      <c r="G38" s="125">
        <v>0</v>
      </c>
      <c r="H38" s="125">
        <v>0</v>
      </c>
      <c r="I38" s="125">
        <v>0</v>
      </c>
      <c r="J38" s="125">
        <v>0</v>
      </c>
      <c r="K38" s="125">
        <v>0</v>
      </c>
      <c r="L38" s="125">
        <v>0</v>
      </c>
      <c r="N38" s="147"/>
      <c r="O38" s="147"/>
      <c r="P38" s="147"/>
      <c r="Q38" s="147"/>
      <c r="R38" s="147"/>
      <c r="S38" s="147"/>
    </row>
    <row r="39" spans="1:20" ht="33" customHeight="1">
      <c r="A39" s="810"/>
      <c r="B39" s="806" t="s">
        <v>91</v>
      </c>
      <c r="C39" s="806"/>
      <c r="D39" s="806"/>
      <c r="E39" s="806"/>
      <c r="F39" s="232">
        <v>0</v>
      </c>
      <c r="G39" s="232">
        <v>0</v>
      </c>
      <c r="H39" s="232">
        <v>0</v>
      </c>
      <c r="I39" s="232">
        <v>0</v>
      </c>
      <c r="J39" s="232">
        <v>0</v>
      </c>
      <c r="K39" s="232">
        <v>0</v>
      </c>
      <c r="L39" s="232">
        <v>0</v>
      </c>
    </row>
    <row r="40" spans="1:20">
      <c r="A40" s="810"/>
      <c r="B40" s="804" t="s">
        <v>40</v>
      </c>
      <c r="C40" s="804"/>
      <c r="D40" s="804"/>
      <c r="E40" s="804"/>
      <c r="F40" s="231">
        <v>0</v>
      </c>
      <c r="G40" s="231">
        <v>0</v>
      </c>
      <c r="H40" s="231">
        <v>0</v>
      </c>
      <c r="I40" s="231">
        <v>0</v>
      </c>
      <c r="J40" s="231">
        <v>0</v>
      </c>
      <c r="K40" s="231">
        <v>0</v>
      </c>
      <c r="L40" s="231">
        <v>0</v>
      </c>
    </row>
    <row r="41" spans="1:20" ht="42.75" customHeight="1">
      <c r="A41" s="810"/>
      <c r="B41" s="804" t="s">
        <v>123</v>
      </c>
      <c r="C41" s="804"/>
      <c r="D41" s="804"/>
      <c r="E41" s="804"/>
      <c r="F41" s="232">
        <v>0</v>
      </c>
      <c r="G41" s="232">
        <v>0</v>
      </c>
      <c r="H41" s="232">
        <v>0</v>
      </c>
      <c r="I41" s="232">
        <v>0</v>
      </c>
      <c r="J41" s="232">
        <v>0</v>
      </c>
      <c r="K41" s="232">
        <v>0</v>
      </c>
      <c r="L41" s="232">
        <v>0</v>
      </c>
      <c r="P41" s="58"/>
    </row>
    <row r="42" spans="1:20" ht="36" customHeight="1">
      <c r="A42" s="804" t="s">
        <v>93</v>
      </c>
      <c r="B42" s="804"/>
      <c r="C42" s="804"/>
      <c r="D42" s="804"/>
      <c r="E42" s="804"/>
      <c r="F42" s="233">
        <f>F60</f>
        <v>0</v>
      </c>
      <c r="G42" s="233">
        <f>G60</f>
        <v>0</v>
      </c>
      <c r="H42" s="233">
        <f>H60</f>
        <v>0</v>
      </c>
      <c r="I42" s="233">
        <f>F42+G42+H42</f>
        <v>0</v>
      </c>
      <c r="J42" s="233">
        <v>0</v>
      </c>
      <c r="K42" s="233">
        <v>0</v>
      </c>
      <c r="L42" s="233">
        <f>I42+J42+K42</f>
        <v>0</v>
      </c>
    </row>
    <row r="43" spans="1:20">
      <c r="A43" s="804" t="s">
        <v>94</v>
      </c>
      <c r="B43" s="804"/>
      <c r="C43" s="804"/>
      <c r="D43" s="804"/>
      <c r="E43" s="804"/>
      <c r="F43" s="231">
        <v>0</v>
      </c>
      <c r="G43" s="231">
        <v>0</v>
      </c>
      <c r="H43" s="231">
        <v>0</v>
      </c>
      <c r="I43" s="231">
        <v>0</v>
      </c>
      <c r="J43" s="231">
        <v>0</v>
      </c>
      <c r="K43" s="231">
        <v>0</v>
      </c>
      <c r="L43" s="231">
        <v>0</v>
      </c>
      <c r="S43" s="58"/>
    </row>
    <row r="44" spans="1:20" ht="22.5" customHeight="1">
      <c r="A44" s="804" t="s">
        <v>95</v>
      </c>
      <c r="B44" s="804"/>
      <c r="C44" s="804"/>
      <c r="D44" s="804"/>
      <c r="E44" s="804"/>
      <c r="F44" s="231">
        <v>0</v>
      </c>
      <c r="G44" s="231">
        <v>0</v>
      </c>
      <c r="H44" s="231">
        <v>0</v>
      </c>
      <c r="I44" s="231">
        <v>0</v>
      </c>
      <c r="J44" s="231">
        <v>0</v>
      </c>
      <c r="K44" s="231">
        <v>0</v>
      </c>
      <c r="L44" s="231">
        <v>0</v>
      </c>
    </row>
    <row r="45" spans="1:20" ht="22.5" customHeight="1">
      <c r="A45" s="807" t="s">
        <v>836</v>
      </c>
      <c r="B45" s="808"/>
      <c r="C45" s="808"/>
      <c r="D45" s="808"/>
      <c r="E45" s="809"/>
      <c r="F45" s="295">
        <f>F36</f>
        <v>402125.97</v>
      </c>
      <c r="G45" s="295">
        <f t="shared" ref="G45:L46" si="3">G36</f>
        <v>402125.97</v>
      </c>
      <c r="H45" s="295">
        <f t="shared" si="3"/>
        <v>402125.97</v>
      </c>
      <c r="I45" s="295">
        <f t="shared" si="3"/>
        <v>402125.97</v>
      </c>
      <c r="J45" s="295">
        <f t="shared" si="3"/>
        <v>402125.97</v>
      </c>
      <c r="K45" s="295">
        <f t="shared" si="3"/>
        <v>402125.97</v>
      </c>
      <c r="L45" s="295">
        <f t="shared" si="3"/>
        <v>2412755.8199999998</v>
      </c>
    </row>
    <row r="46" spans="1:20">
      <c r="A46" s="804" t="s">
        <v>89</v>
      </c>
      <c r="B46" s="804"/>
      <c r="C46" s="804"/>
      <c r="D46" s="804"/>
      <c r="E46" s="804"/>
      <c r="F46" s="231">
        <f>F37</f>
        <v>402125.97</v>
      </c>
      <c r="G46" s="231">
        <f t="shared" si="3"/>
        <v>402125.97</v>
      </c>
      <c r="H46" s="231">
        <f t="shared" si="3"/>
        <v>402125.97</v>
      </c>
      <c r="I46" s="231">
        <f t="shared" si="3"/>
        <v>402125.97</v>
      </c>
      <c r="J46" s="231">
        <f t="shared" si="3"/>
        <v>402125.97</v>
      </c>
      <c r="K46" s="231">
        <f t="shared" si="3"/>
        <v>402125.97</v>
      </c>
      <c r="L46" s="231">
        <f t="shared" si="3"/>
        <v>2412755.8199999998</v>
      </c>
    </row>
    <row r="47" spans="1:20">
      <c r="A47" s="810"/>
      <c r="B47" s="811" t="s">
        <v>90</v>
      </c>
      <c r="C47" s="811"/>
      <c r="D47" s="811"/>
      <c r="E47" s="811"/>
      <c r="F47" s="231">
        <f t="shared" ref="F47:L53" si="4">F38</f>
        <v>0</v>
      </c>
      <c r="G47" s="231">
        <f t="shared" si="4"/>
        <v>0</v>
      </c>
      <c r="H47" s="231">
        <f t="shared" si="4"/>
        <v>0</v>
      </c>
      <c r="I47" s="231">
        <f t="shared" si="4"/>
        <v>0</v>
      </c>
      <c r="J47" s="231">
        <f t="shared" si="4"/>
        <v>0</v>
      </c>
      <c r="K47" s="231">
        <f t="shared" si="4"/>
        <v>0</v>
      </c>
      <c r="L47" s="231">
        <f t="shared" si="4"/>
        <v>0</v>
      </c>
    </row>
    <row r="48" spans="1:20">
      <c r="A48" s="810"/>
      <c r="B48" s="806" t="s">
        <v>91</v>
      </c>
      <c r="C48" s="806"/>
      <c r="D48" s="806"/>
      <c r="E48" s="806"/>
      <c r="F48" s="231">
        <f t="shared" si="4"/>
        <v>0</v>
      </c>
      <c r="G48" s="231">
        <f t="shared" si="4"/>
        <v>0</v>
      </c>
      <c r="H48" s="231">
        <f t="shared" si="4"/>
        <v>0</v>
      </c>
      <c r="I48" s="231">
        <f t="shared" si="4"/>
        <v>0</v>
      </c>
      <c r="J48" s="231">
        <f t="shared" si="4"/>
        <v>0</v>
      </c>
      <c r="K48" s="231">
        <f t="shared" si="4"/>
        <v>0</v>
      </c>
      <c r="L48" s="231">
        <f t="shared" si="4"/>
        <v>0</v>
      </c>
    </row>
    <row r="49" spans="1:21">
      <c r="A49" s="810"/>
      <c r="B49" s="804" t="s">
        <v>40</v>
      </c>
      <c r="C49" s="804"/>
      <c r="D49" s="804"/>
      <c r="E49" s="804"/>
      <c r="F49" s="231">
        <f t="shared" si="4"/>
        <v>0</v>
      </c>
      <c r="G49" s="231">
        <f t="shared" si="4"/>
        <v>0</v>
      </c>
      <c r="H49" s="231">
        <f t="shared" si="4"/>
        <v>0</v>
      </c>
      <c r="I49" s="231">
        <f t="shared" si="4"/>
        <v>0</v>
      </c>
      <c r="J49" s="231">
        <f t="shared" si="4"/>
        <v>0</v>
      </c>
      <c r="K49" s="231">
        <f t="shared" si="4"/>
        <v>0</v>
      </c>
      <c r="L49" s="231">
        <f t="shared" si="4"/>
        <v>0</v>
      </c>
    </row>
    <row r="50" spans="1:21">
      <c r="A50" s="810"/>
      <c r="B50" s="804" t="s">
        <v>123</v>
      </c>
      <c r="C50" s="804"/>
      <c r="D50" s="804"/>
      <c r="E50" s="804"/>
      <c r="F50" s="231">
        <f t="shared" si="4"/>
        <v>0</v>
      </c>
      <c r="G50" s="231">
        <f t="shared" si="4"/>
        <v>0</v>
      </c>
      <c r="H50" s="231">
        <f t="shared" si="4"/>
        <v>0</v>
      </c>
      <c r="I50" s="231">
        <f t="shared" si="4"/>
        <v>0</v>
      </c>
      <c r="J50" s="231">
        <f t="shared" si="4"/>
        <v>0</v>
      </c>
      <c r="K50" s="231">
        <f t="shared" si="4"/>
        <v>0</v>
      </c>
      <c r="L50" s="231">
        <f t="shared" si="4"/>
        <v>0</v>
      </c>
    </row>
    <row r="51" spans="1:21">
      <c r="A51" s="804" t="s">
        <v>93</v>
      </c>
      <c r="B51" s="804"/>
      <c r="C51" s="804"/>
      <c r="D51" s="804"/>
      <c r="E51" s="804"/>
      <c r="F51" s="231">
        <f t="shared" si="4"/>
        <v>0</v>
      </c>
      <c r="G51" s="231">
        <f t="shared" si="4"/>
        <v>0</v>
      </c>
      <c r="H51" s="231">
        <f t="shared" si="4"/>
        <v>0</v>
      </c>
      <c r="I51" s="231">
        <f t="shared" si="4"/>
        <v>0</v>
      </c>
      <c r="J51" s="231">
        <f t="shared" si="4"/>
        <v>0</v>
      </c>
      <c r="K51" s="231">
        <f t="shared" si="4"/>
        <v>0</v>
      </c>
      <c r="L51" s="231">
        <f t="shared" si="4"/>
        <v>0</v>
      </c>
    </row>
    <row r="52" spans="1:21">
      <c r="A52" s="804" t="s">
        <v>94</v>
      </c>
      <c r="B52" s="804"/>
      <c r="C52" s="804"/>
      <c r="D52" s="804"/>
      <c r="E52" s="804"/>
      <c r="F52" s="231">
        <f t="shared" si="4"/>
        <v>0</v>
      </c>
      <c r="G52" s="231">
        <f t="shared" si="4"/>
        <v>0</v>
      </c>
      <c r="H52" s="231">
        <f t="shared" si="4"/>
        <v>0</v>
      </c>
      <c r="I52" s="231">
        <f t="shared" si="4"/>
        <v>0</v>
      </c>
      <c r="J52" s="231">
        <f t="shared" si="4"/>
        <v>0</v>
      </c>
      <c r="K52" s="231">
        <f t="shared" si="4"/>
        <v>0</v>
      </c>
      <c r="L52" s="231">
        <f t="shared" si="4"/>
        <v>0</v>
      </c>
    </row>
    <row r="53" spans="1:21">
      <c r="A53" s="804" t="s">
        <v>95</v>
      </c>
      <c r="B53" s="804"/>
      <c r="C53" s="804"/>
      <c r="D53" s="804"/>
      <c r="E53" s="804"/>
      <c r="F53" s="231">
        <f t="shared" si="4"/>
        <v>0</v>
      </c>
      <c r="G53" s="231">
        <f t="shared" si="4"/>
        <v>0</v>
      </c>
      <c r="H53" s="231">
        <f t="shared" si="4"/>
        <v>0</v>
      </c>
      <c r="I53" s="231">
        <f t="shared" si="4"/>
        <v>0</v>
      </c>
      <c r="J53" s="231">
        <f t="shared" si="4"/>
        <v>0</v>
      </c>
      <c r="K53" s="231">
        <f t="shared" si="4"/>
        <v>0</v>
      </c>
      <c r="L53" s="231">
        <f t="shared" si="4"/>
        <v>0</v>
      </c>
    </row>
    <row r="54" spans="1:21" ht="84" customHeight="1">
      <c r="A54" s="812" t="s">
        <v>957</v>
      </c>
      <c r="B54" s="812"/>
      <c r="C54" s="812"/>
      <c r="D54" s="812"/>
      <c r="E54" s="812"/>
      <c r="F54" s="124">
        <f>F55+F60</f>
        <v>402125.97</v>
      </c>
      <c r="G54" s="124">
        <f t="shared" ref="G54:K54" si="5">G55+G60</f>
        <v>402125.97</v>
      </c>
      <c r="H54" s="124">
        <f t="shared" si="5"/>
        <v>402125.97</v>
      </c>
      <c r="I54" s="124">
        <f t="shared" si="5"/>
        <v>402125.97</v>
      </c>
      <c r="J54" s="124">
        <f t="shared" si="5"/>
        <v>402125.97</v>
      </c>
      <c r="K54" s="124">
        <f t="shared" si="5"/>
        <v>402125.97</v>
      </c>
      <c r="L54" s="124">
        <f>SUM(F54:K54)</f>
        <v>2412755.8199999998</v>
      </c>
      <c r="M54" s="219" t="s">
        <v>731</v>
      </c>
      <c r="Q54" s="58"/>
      <c r="R54" s="58"/>
      <c r="S54" s="58"/>
      <c r="T54" s="58"/>
    </row>
    <row r="55" spans="1:21" ht="21" customHeight="1">
      <c r="A55" s="804" t="s">
        <v>89</v>
      </c>
      <c r="B55" s="804"/>
      <c r="C55" s="804"/>
      <c r="D55" s="804"/>
      <c r="E55" s="804"/>
      <c r="F55" s="125">
        <v>402125.97</v>
      </c>
      <c r="G55" s="125">
        <v>402125.97</v>
      </c>
      <c r="H55" s="125">
        <v>402125.97</v>
      </c>
      <c r="I55" s="125">
        <v>402125.97</v>
      </c>
      <c r="J55" s="125">
        <v>402125.97</v>
      </c>
      <c r="K55" s="125">
        <v>402125.97</v>
      </c>
      <c r="L55" s="125">
        <f>SUM(F55:K55)</f>
        <v>2412755.8199999998</v>
      </c>
      <c r="N55" s="223">
        <v>402125.97</v>
      </c>
      <c r="O55" s="223">
        <v>402125.97</v>
      </c>
      <c r="P55" s="223">
        <v>402125.97</v>
      </c>
      <c r="Q55" s="43"/>
      <c r="R55" s="43"/>
      <c r="S55" s="43"/>
      <c r="T55" s="43"/>
      <c r="U55" s="43"/>
    </row>
    <row r="56" spans="1:21">
      <c r="A56" s="810"/>
      <c r="B56" s="811" t="s">
        <v>90</v>
      </c>
      <c r="C56" s="811"/>
      <c r="D56" s="811"/>
      <c r="E56" s="811"/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125">
        <v>0</v>
      </c>
      <c r="L56" s="125">
        <v>0</v>
      </c>
      <c r="N56" s="224"/>
      <c r="O56" s="224"/>
      <c r="P56" s="224"/>
      <c r="Q56" s="43"/>
      <c r="R56" s="43"/>
      <c r="S56" s="43"/>
      <c r="T56" s="43"/>
      <c r="U56" s="43"/>
    </row>
    <row r="57" spans="1:21" ht="35.25" customHeight="1">
      <c r="A57" s="810"/>
      <c r="B57" s="806" t="s">
        <v>91</v>
      </c>
      <c r="C57" s="806"/>
      <c r="D57" s="806"/>
      <c r="E57" s="806"/>
      <c r="F57" s="231">
        <v>0</v>
      </c>
      <c r="G57" s="231">
        <v>0</v>
      </c>
      <c r="H57" s="231">
        <v>0</v>
      </c>
      <c r="I57" s="231">
        <v>0</v>
      </c>
      <c r="J57" s="231">
        <v>0</v>
      </c>
      <c r="K57" s="231">
        <v>0</v>
      </c>
      <c r="L57" s="231">
        <v>0</v>
      </c>
    </row>
    <row r="58" spans="1:21">
      <c r="A58" s="810"/>
      <c r="B58" s="804" t="s">
        <v>40</v>
      </c>
      <c r="C58" s="804"/>
      <c r="D58" s="804"/>
      <c r="E58" s="804"/>
      <c r="F58" s="231">
        <v>0</v>
      </c>
      <c r="G58" s="231">
        <v>0</v>
      </c>
      <c r="H58" s="231">
        <v>0</v>
      </c>
      <c r="I58" s="231">
        <v>0</v>
      </c>
      <c r="J58" s="231">
        <v>0</v>
      </c>
      <c r="K58" s="231">
        <v>0</v>
      </c>
      <c r="L58" s="231">
        <v>0</v>
      </c>
    </row>
    <row r="59" spans="1:21" ht="54.75" customHeight="1">
      <c r="A59" s="810"/>
      <c r="B59" s="804" t="s">
        <v>123</v>
      </c>
      <c r="C59" s="804"/>
      <c r="D59" s="804"/>
      <c r="E59" s="804"/>
      <c r="F59" s="232">
        <v>0</v>
      </c>
      <c r="G59" s="232">
        <v>0</v>
      </c>
      <c r="H59" s="232">
        <v>0</v>
      </c>
      <c r="I59" s="232">
        <v>0</v>
      </c>
      <c r="J59" s="232">
        <v>0</v>
      </c>
      <c r="K59" s="232">
        <v>0</v>
      </c>
      <c r="L59" s="232">
        <v>0</v>
      </c>
    </row>
    <row r="60" spans="1:21" ht="32.25" customHeight="1">
      <c r="A60" s="804" t="s">
        <v>93</v>
      </c>
      <c r="B60" s="804"/>
      <c r="C60" s="804"/>
      <c r="D60" s="804"/>
      <c r="E60" s="804"/>
      <c r="F60" s="418">
        <v>0</v>
      </c>
      <c r="G60" s="418">
        <v>0</v>
      </c>
      <c r="H60" s="418">
        <v>0</v>
      </c>
      <c r="I60" s="418">
        <v>0</v>
      </c>
      <c r="J60" s="418">
        <v>0</v>
      </c>
      <c r="K60" s="418">
        <v>0</v>
      </c>
      <c r="L60" s="418">
        <v>0</v>
      </c>
    </row>
    <row r="61" spans="1:21" ht="18" customHeight="1">
      <c r="A61" s="804" t="s">
        <v>94</v>
      </c>
      <c r="B61" s="804"/>
      <c r="C61" s="804"/>
      <c r="D61" s="804"/>
      <c r="E61" s="804"/>
      <c r="F61" s="231">
        <v>0</v>
      </c>
      <c r="G61" s="231">
        <v>0</v>
      </c>
      <c r="H61" s="231">
        <v>0</v>
      </c>
      <c r="I61" s="231">
        <v>0</v>
      </c>
      <c r="J61" s="231">
        <v>0</v>
      </c>
      <c r="K61" s="231">
        <v>0</v>
      </c>
      <c r="L61" s="231">
        <v>0</v>
      </c>
    </row>
    <row r="62" spans="1:21" ht="15.75" customHeight="1">
      <c r="A62" s="804" t="s">
        <v>95</v>
      </c>
      <c r="B62" s="804"/>
      <c r="C62" s="804"/>
      <c r="D62" s="804"/>
      <c r="E62" s="804"/>
      <c r="F62" s="231">
        <v>0</v>
      </c>
      <c r="G62" s="231">
        <v>0</v>
      </c>
      <c r="H62" s="231">
        <v>0</v>
      </c>
      <c r="I62" s="231">
        <v>0</v>
      </c>
      <c r="J62" s="231">
        <v>0</v>
      </c>
      <c r="K62" s="231">
        <v>0</v>
      </c>
      <c r="L62" s="231">
        <v>0</v>
      </c>
    </row>
    <row r="63" spans="1:21" ht="18" customHeight="1">
      <c r="A63" s="803" t="s">
        <v>97</v>
      </c>
      <c r="B63" s="803"/>
      <c r="C63" s="803"/>
      <c r="D63" s="803"/>
      <c r="E63" s="803"/>
      <c r="F63" s="232">
        <v>0</v>
      </c>
      <c r="G63" s="232">
        <v>0</v>
      </c>
      <c r="H63" s="232">
        <v>0</v>
      </c>
      <c r="I63" s="232">
        <v>0</v>
      </c>
      <c r="J63" s="232">
        <v>0</v>
      </c>
      <c r="K63" s="232">
        <v>0</v>
      </c>
      <c r="L63" s="232">
        <v>0</v>
      </c>
    </row>
    <row r="65" spans="1:6">
      <c r="A65" s="943" t="s">
        <v>300</v>
      </c>
      <c r="B65" s="943"/>
      <c r="C65" s="943"/>
      <c r="D65" s="943"/>
      <c r="E65" s="943"/>
      <c r="F65" s="943"/>
    </row>
    <row r="66" spans="1:6" ht="110.25">
      <c r="A66" s="801" t="s">
        <v>128</v>
      </c>
      <c r="B66" s="801"/>
      <c r="C66" s="140" t="s">
        <v>129</v>
      </c>
      <c r="D66" s="287" t="s">
        <v>843</v>
      </c>
      <c r="E66" s="137" t="s">
        <v>131</v>
      </c>
      <c r="F66" s="137" t="s">
        <v>19</v>
      </c>
    </row>
    <row r="67" spans="1:6">
      <c r="A67" s="845">
        <v>1</v>
      </c>
      <c r="B67" s="847"/>
      <c r="C67" s="140">
        <v>2</v>
      </c>
      <c r="D67" s="137">
        <v>3</v>
      </c>
      <c r="E67" s="137">
        <v>4</v>
      </c>
      <c r="F67" s="137">
        <v>5</v>
      </c>
    </row>
    <row r="68" spans="1:6">
      <c r="A68" s="857" t="s">
        <v>1222</v>
      </c>
      <c r="B68" s="858"/>
      <c r="C68" s="858"/>
      <c r="D68" s="858"/>
      <c r="E68" s="858"/>
      <c r="F68" s="859"/>
    </row>
    <row r="69" spans="1:6" ht="105">
      <c r="A69" s="867" t="s">
        <v>958</v>
      </c>
      <c r="B69" s="868"/>
      <c r="C69" s="112" t="s">
        <v>132</v>
      </c>
      <c r="D69" s="111" t="s">
        <v>206</v>
      </c>
      <c r="E69" s="112" t="s">
        <v>185</v>
      </c>
      <c r="F69" s="112" t="s">
        <v>132</v>
      </c>
    </row>
    <row r="70" spans="1:6" ht="110.25">
      <c r="A70" s="850" t="s">
        <v>436</v>
      </c>
      <c r="B70" s="852"/>
      <c r="C70" s="113" t="s">
        <v>244</v>
      </c>
      <c r="D70" s="42" t="s">
        <v>206</v>
      </c>
      <c r="E70" s="140" t="s">
        <v>283</v>
      </c>
      <c r="F70" s="138" t="s">
        <v>132</v>
      </c>
    </row>
    <row r="71" spans="1:6" ht="110.25">
      <c r="A71" s="849" t="s">
        <v>323</v>
      </c>
      <c r="B71" s="849"/>
      <c r="C71" s="113" t="s">
        <v>245</v>
      </c>
      <c r="D71" s="42" t="s">
        <v>206</v>
      </c>
      <c r="E71" s="140" t="s">
        <v>186</v>
      </c>
      <c r="F71" s="138" t="s">
        <v>132</v>
      </c>
    </row>
    <row r="72" spans="1:6" ht="110.25">
      <c r="A72" s="849" t="s">
        <v>247</v>
      </c>
      <c r="B72" s="849"/>
      <c r="C72" s="113" t="s">
        <v>246</v>
      </c>
      <c r="D72" s="42" t="s">
        <v>206</v>
      </c>
      <c r="E72" s="140" t="s">
        <v>185</v>
      </c>
      <c r="F72" s="138" t="s">
        <v>132</v>
      </c>
    </row>
    <row r="73" spans="1:6" ht="131.25" customHeight="1">
      <c r="A73" s="849" t="s">
        <v>248</v>
      </c>
      <c r="B73" s="849"/>
      <c r="C73" s="113" t="s">
        <v>249</v>
      </c>
      <c r="D73" s="42" t="s">
        <v>206</v>
      </c>
      <c r="E73" s="140" t="s">
        <v>185</v>
      </c>
      <c r="F73" s="138" t="s">
        <v>132</v>
      </c>
    </row>
  </sheetData>
  <mergeCells count="94">
    <mergeCell ref="A51:E51"/>
    <mergeCell ref="A52:E52"/>
    <mergeCell ref="A53:E53"/>
    <mergeCell ref="A45:E45"/>
    <mergeCell ref="A46:E46"/>
    <mergeCell ref="A47:A50"/>
    <mergeCell ref="B47:E47"/>
    <mergeCell ref="B48:E48"/>
    <mergeCell ref="B49:E49"/>
    <mergeCell ref="B50:E50"/>
    <mergeCell ref="A71:B71"/>
    <mergeCell ref="A72:B72"/>
    <mergeCell ref="A73:B73"/>
    <mergeCell ref="A33:L33"/>
    <mergeCell ref="A65:F65"/>
    <mergeCell ref="A66:B66"/>
    <mergeCell ref="A67:B67"/>
    <mergeCell ref="A68:F68"/>
    <mergeCell ref="A54:E54"/>
    <mergeCell ref="A55:E55"/>
    <mergeCell ref="A56:A59"/>
    <mergeCell ref="F34:L34"/>
    <mergeCell ref="B56:E56"/>
    <mergeCell ref="B57:E57"/>
    <mergeCell ref="B58:E58"/>
    <mergeCell ref="B59:E59"/>
    <mergeCell ref="A25:L25"/>
    <mergeCell ref="G26:L27"/>
    <mergeCell ref="B30:L30"/>
    <mergeCell ref="B32:L32"/>
    <mergeCell ref="K20:L20"/>
    <mergeCell ref="K22:L22"/>
    <mergeCell ref="K23:L23"/>
    <mergeCell ref="K24:L24"/>
    <mergeCell ref="A26:A28"/>
    <mergeCell ref="B26:B28"/>
    <mergeCell ref="C26:C28"/>
    <mergeCell ref="D26:D28"/>
    <mergeCell ref="E26:F27"/>
    <mergeCell ref="I19:J19"/>
    <mergeCell ref="I20:J20"/>
    <mergeCell ref="I22:J22"/>
    <mergeCell ref="I23:J23"/>
    <mergeCell ref="I24:J24"/>
    <mergeCell ref="B21:R21"/>
    <mergeCell ref="K19:L19"/>
    <mergeCell ref="A34:E35"/>
    <mergeCell ref="A36:E36"/>
    <mergeCell ref="A37:E37"/>
    <mergeCell ref="A38:A41"/>
    <mergeCell ref="B38:E38"/>
    <mergeCell ref="B39:E39"/>
    <mergeCell ref="B40:E40"/>
    <mergeCell ref="B41:E41"/>
    <mergeCell ref="A70:B70"/>
    <mergeCell ref="A60:E60"/>
    <mergeCell ref="A61:E61"/>
    <mergeCell ref="A62:E62"/>
    <mergeCell ref="A63:E63"/>
    <mergeCell ref="A69:B69"/>
    <mergeCell ref="A42:E42"/>
    <mergeCell ref="A43:E43"/>
    <mergeCell ref="A44:E44"/>
    <mergeCell ref="Q10:Q11"/>
    <mergeCell ref="R10:R11"/>
    <mergeCell ref="N14:P14"/>
    <mergeCell ref="A17:R17"/>
    <mergeCell ref="N15:P15"/>
    <mergeCell ref="N16:P16"/>
    <mergeCell ref="N12:P12"/>
    <mergeCell ref="B13:R13"/>
    <mergeCell ref="A18:A19"/>
    <mergeCell ref="B18:B19"/>
    <mergeCell ref="C18:C19"/>
    <mergeCell ref="E18:Q18"/>
    <mergeCell ref="R18:R19"/>
    <mergeCell ref="A9:P9"/>
    <mergeCell ref="A10:A11"/>
    <mergeCell ref="B10:B11"/>
    <mergeCell ref="C10:C11"/>
    <mergeCell ref="D10:D11"/>
    <mergeCell ref="E10:E11"/>
    <mergeCell ref="F10:G10"/>
    <mergeCell ref="N10:P11"/>
    <mergeCell ref="H10:M10"/>
    <mergeCell ref="A7:E7"/>
    <mergeCell ref="F7:R7"/>
    <mergeCell ref="A1:R1"/>
    <mergeCell ref="A2:R2"/>
    <mergeCell ref="A4:P4"/>
    <mergeCell ref="A5:E5"/>
    <mergeCell ref="F5:R5"/>
    <mergeCell ref="F6:R6"/>
    <mergeCell ref="A6:E6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colBreaks count="1" manualBreakCount="1">
    <brk id="18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00FF"/>
  </sheetPr>
  <dimension ref="A1:AG143"/>
  <sheetViews>
    <sheetView tabSelected="1" view="pageBreakPreview" topLeftCell="A58" zoomScale="85" zoomScaleNormal="80" zoomScaleSheetLayoutView="85" workbookViewId="0">
      <selection activeCell="A71" sqref="A71:E71"/>
    </sheetView>
  </sheetViews>
  <sheetFormatPr defaultColWidth="9.140625" defaultRowHeight="15"/>
  <cols>
    <col min="1" max="1" width="9.28515625" style="162" bestFit="1" customWidth="1"/>
    <col min="2" max="2" width="48" style="162" customWidth="1"/>
    <col min="3" max="3" width="21.85546875" style="162" customWidth="1"/>
    <col min="4" max="4" width="27.85546875" style="162" customWidth="1"/>
    <col min="5" max="5" width="17.5703125" style="162" customWidth="1"/>
    <col min="6" max="6" width="14.85546875" style="162" customWidth="1"/>
    <col min="7" max="7" width="16.42578125" style="162" customWidth="1"/>
    <col min="8" max="8" width="14.28515625" style="162" customWidth="1"/>
    <col min="9" max="9" width="15.5703125" style="162" customWidth="1"/>
    <col min="10" max="10" width="16.7109375" style="162" customWidth="1"/>
    <col min="11" max="11" width="15" style="162" customWidth="1"/>
    <col min="12" max="12" width="11.28515625" style="162" bestFit="1" customWidth="1"/>
    <col min="13" max="13" width="9.28515625" style="162" bestFit="1" customWidth="1"/>
    <col min="14" max="15" width="9.7109375" style="162" bestFit="1" customWidth="1"/>
    <col min="16" max="16" width="7.85546875" style="162" customWidth="1"/>
    <col min="17" max="17" width="10.7109375" style="162" customWidth="1"/>
    <col min="18" max="18" width="16.42578125" style="162" customWidth="1"/>
    <col min="19" max="30" width="9.140625" style="162"/>
    <col min="31" max="31" width="9.85546875" style="162" bestFit="1" customWidth="1"/>
    <col min="32" max="16384" width="9.140625" style="162"/>
  </cols>
  <sheetData>
    <row r="1" spans="1:21" s="439" customFormat="1" ht="15.75" customHeight="1">
      <c r="A1" s="943" t="s">
        <v>104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1"/>
      <c r="O1" s="1"/>
      <c r="P1" s="1"/>
      <c r="Q1" s="1"/>
      <c r="R1" s="1"/>
      <c r="S1"/>
      <c r="T1"/>
      <c r="U1"/>
    </row>
    <row r="2" spans="1:21" s="439" customFormat="1" ht="15.75" customHeight="1">
      <c r="A2" s="844" t="s">
        <v>597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254" t="s">
        <v>732</v>
      </c>
      <c r="T2"/>
      <c r="U2"/>
    </row>
    <row r="3" spans="1:21" s="439" customFormat="1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/>
      <c r="T3"/>
      <c r="U3"/>
    </row>
    <row r="4" spans="1:21" s="439" customFormat="1" ht="15.75">
      <c r="A4" s="942" t="s">
        <v>105</v>
      </c>
      <c r="B4" s="942"/>
      <c r="C4" s="942"/>
      <c r="D4" s="942"/>
      <c r="E4" s="942"/>
      <c r="F4" s="1002"/>
      <c r="G4" s="1002"/>
      <c r="H4" s="1002"/>
      <c r="I4" s="1002"/>
      <c r="J4" s="1002"/>
      <c r="K4" s="1002"/>
      <c r="L4" s="1002"/>
      <c r="M4" s="1002"/>
      <c r="N4" s="1"/>
      <c r="O4" s="1"/>
      <c r="P4" s="1"/>
      <c r="Q4" s="1"/>
      <c r="R4" s="1"/>
      <c r="S4"/>
      <c r="T4"/>
      <c r="U4"/>
    </row>
    <row r="5" spans="1:21" s="439" customFormat="1" ht="48.75" customHeight="1">
      <c r="A5" s="801" t="s">
        <v>835</v>
      </c>
      <c r="B5" s="801"/>
      <c r="C5" s="801"/>
      <c r="D5" s="801"/>
      <c r="E5" s="801"/>
      <c r="F5" s="833" t="s">
        <v>205</v>
      </c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/>
      <c r="T5"/>
      <c r="U5"/>
    </row>
    <row r="6" spans="1:21" s="439" customFormat="1" ht="15.75" customHeight="1">
      <c r="A6" s="845" t="s">
        <v>203</v>
      </c>
      <c r="B6" s="846"/>
      <c r="C6" s="846"/>
      <c r="D6" s="846"/>
      <c r="E6" s="847"/>
      <c r="F6" s="833" t="s">
        <v>321</v>
      </c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3"/>
      <c r="S6"/>
      <c r="T6"/>
      <c r="U6"/>
    </row>
    <row r="7" spans="1:21" s="439" customFormat="1" ht="15.75" customHeight="1">
      <c r="A7" s="845" t="s">
        <v>106</v>
      </c>
      <c r="B7" s="846"/>
      <c r="C7" s="846"/>
      <c r="D7" s="846"/>
      <c r="E7" s="847"/>
      <c r="F7" s="833" t="s">
        <v>204</v>
      </c>
      <c r="G7" s="833"/>
      <c r="H7" s="833"/>
      <c r="I7" s="833"/>
      <c r="J7" s="833"/>
      <c r="K7" s="833"/>
      <c r="L7" s="833"/>
      <c r="M7" s="833"/>
      <c r="N7" s="833"/>
      <c r="O7" s="833"/>
      <c r="P7" s="833"/>
      <c r="Q7" s="833"/>
      <c r="R7" s="833"/>
      <c r="S7"/>
      <c r="T7"/>
      <c r="U7"/>
    </row>
    <row r="8" spans="1:21" s="439" customFormat="1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/>
      <c r="T8"/>
      <c r="U8"/>
    </row>
    <row r="9" spans="1:21" s="439" customFormat="1" ht="15.75">
      <c r="A9" s="942" t="s">
        <v>107</v>
      </c>
      <c r="B9" s="942"/>
      <c r="C9" s="942"/>
      <c r="D9" s="942"/>
      <c r="E9" s="942"/>
      <c r="F9" s="942"/>
      <c r="G9" s="942"/>
      <c r="H9" s="942"/>
      <c r="I9" s="942"/>
      <c r="J9" s="942"/>
      <c r="K9" s="942"/>
      <c r="L9" s="942"/>
      <c r="M9" s="942"/>
      <c r="N9" s="1"/>
      <c r="O9" s="1"/>
      <c r="P9" s="1"/>
      <c r="Q9" s="1"/>
      <c r="R9" s="1"/>
      <c r="S9"/>
      <c r="T9"/>
      <c r="U9"/>
    </row>
    <row r="10" spans="1:21" s="439" customFormat="1" ht="15.75" customHeight="1">
      <c r="A10" s="840" t="s">
        <v>20</v>
      </c>
      <c r="B10" s="840" t="s">
        <v>108</v>
      </c>
      <c r="C10" s="840" t="s">
        <v>12</v>
      </c>
      <c r="D10" s="780" t="s">
        <v>11</v>
      </c>
      <c r="E10" s="840" t="s">
        <v>109</v>
      </c>
      <c r="F10" s="845" t="s">
        <v>14</v>
      </c>
      <c r="G10" s="847"/>
      <c r="H10" s="845" t="s">
        <v>110</v>
      </c>
      <c r="I10" s="846"/>
      <c r="J10" s="846"/>
      <c r="K10" s="846"/>
      <c r="L10" s="846"/>
      <c r="M10" s="847"/>
      <c r="N10" s="801" t="s">
        <v>17</v>
      </c>
      <c r="O10" s="801"/>
      <c r="P10" s="801"/>
      <c r="Q10" s="801" t="s">
        <v>598</v>
      </c>
      <c r="R10" s="801" t="s">
        <v>1221</v>
      </c>
      <c r="S10"/>
      <c r="T10"/>
      <c r="U10"/>
    </row>
    <row r="11" spans="1:21" s="439" customFormat="1" ht="38.25" customHeight="1">
      <c r="A11" s="842"/>
      <c r="B11" s="842"/>
      <c r="C11" s="842"/>
      <c r="D11" s="759"/>
      <c r="E11" s="842"/>
      <c r="F11" s="422" t="s">
        <v>25</v>
      </c>
      <c r="G11" s="422" t="s">
        <v>26</v>
      </c>
      <c r="H11" s="422">
        <v>2025</v>
      </c>
      <c r="I11" s="422">
        <v>2026</v>
      </c>
      <c r="J11" s="422">
        <v>2027</v>
      </c>
      <c r="K11" s="422">
        <v>2028</v>
      </c>
      <c r="L11" s="422">
        <v>2029</v>
      </c>
      <c r="M11" s="422">
        <v>2030</v>
      </c>
      <c r="N11" s="801"/>
      <c r="O11" s="801"/>
      <c r="P11" s="801"/>
      <c r="Q11" s="801"/>
      <c r="R11" s="801"/>
      <c r="S11"/>
      <c r="T11"/>
      <c r="U11"/>
    </row>
    <row r="12" spans="1:21" s="439" customFormat="1" ht="15.75">
      <c r="A12" s="424">
        <v>1</v>
      </c>
      <c r="B12" s="422">
        <v>2</v>
      </c>
      <c r="C12" s="422">
        <v>3</v>
      </c>
      <c r="D12" s="423">
        <v>4</v>
      </c>
      <c r="E12" s="422">
        <v>5</v>
      </c>
      <c r="F12" s="422">
        <v>6</v>
      </c>
      <c r="G12" s="422">
        <v>7</v>
      </c>
      <c r="H12" s="422">
        <v>8</v>
      </c>
      <c r="I12" s="422">
        <v>9</v>
      </c>
      <c r="J12" s="422">
        <v>10</v>
      </c>
      <c r="K12" s="422">
        <v>11</v>
      </c>
      <c r="L12" s="422">
        <v>12</v>
      </c>
      <c r="M12" s="422">
        <v>13</v>
      </c>
      <c r="N12" s="845">
        <v>14</v>
      </c>
      <c r="O12" s="846"/>
      <c r="P12" s="847"/>
      <c r="Q12" s="422">
        <v>15</v>
      </c>
      <c r="R12" s="422">
        <v>16</v>
      </c>
      <c r="S12"/>
      <c r="T12"/>
      <c r="U12"/>
    </row>
    <row r="13" spans="1:21" s="439" customFormat="1" ht="15.75" customHeight="1">
      <c r="A13" s="116" t="s">
        <v>41</v>
      </c>
      <c r="B13" s="1013" t="s">
        <v>599</v>
      </c>
      <c r="C13" s="1014"/>
      <c r="D13" s="1014"/>
      <c r="E13" s="1014"/>
      <c r="F13" s="1014"/>
      <c r="G13" s="1014"/>
      <c r="H13" s="1014"/>
      <c r="I13" s="1014"/>
      <c r="J13" s="1014"/>
      <c r="K13" s="1014"/>
      <c r="L13" s="1014"/>
      <c r="M13" s="1014"/>
      <c r="N13" s="1014"/>
      <c r="O13" s="1014"/>
      <c r="P13" s="1014"/>
      <c r="Q13" s="1014"/>
      <c r="R13" s="1014"/>
      <c r="S13"/>
      <c r="T13"/>
      <c r="U13"/>
    </row>
    <row r="14" spans="1:21" s="439" customFormat="1" ht="78.75" customHeight="1">
      <c r="A14" s="430" t="s">
        <v>42</v>
      </c>
      <c r="B14" s="677" t="s">
        <v>1321</v>
      </c>
      <c r="C14" s="88" t="s">
        <v>142</v>
      </c>
      <c r="D14" s="88" t="s">
        <v>190</v>
      </c>
      <c r="E14" s="632" t="s">
        <v>275</v>
      </c>
      <c r="F14" s="647">
        <v>75</v>
      </c>
      <c r="G14" s="430">
        <v>2023</v>
      </c>
      <c r="H14" s="642">
        <f>552+3446+58</f>
        <v>4056</v>
      </c>
      <c r="I14" s="430" t="s">
        <v>79</v>
      </c>
      <c r="J14" s="430" t="s">
        <v>79</v>
      </c>
      <c r="K14" s="430" t="s">
        <v>79</v>
      </c>
      <c r="L14" s="430" t="s">
        <v>79</v>
      </c>
      <c r="M14" s="430" t="s">
        <v>79</v>
      </c>
      <c r="N14" s="763" t="s">
        <v>138</v>
      </c>
      <c r="O14" s="848"/>
      <c r="P14" s="764"/>
      <c r="Q14" s="632" t="s">
        <v>79</v>
      </c>
      <c r="R14" s="632" t="s">
        <v>44</v>
      </c>
      <c r="S14" s="633" t="s">
        <v>1451</v>
      </c>
      <c r="T14" s="162"/>
      <c r="U14" s="162"/>
    </row>
    <row r="15" spans="1:21" s="439" customFormat="1" ht="78.75" customHeight="1">
      <c r="A15" s="429" t="s">
        <v>46</v>
      </c>
      <c r="B15" s="85" t="s">
        <v>602</v>
      </c>
      <c r="C15" s="88" t="s">
        <v>142</v>
      </c>
      <c r="D15" s="88" t="s">
        <v>190</v>
      </c>
      <c r="E15" s="423" t="s">
        <v>275</v>
      </c>
      <c r="F15" s="647">
        <v>41</v>
      </c>
      <c r="G15" s="430">
        <v>2023</v>
      </c>
      <c r="H15" s="712">
        <f>42+1</f>
        <v>43</v>
      </c>
      <c r="I15" s="429">
        <v>43</v>
      </c>
      <c r="J15" s="429">
        <v>44</v>
      </c>
      <c r="K15" s="429">
        <v>45</v>
      </c>
      <c r="L15" s="429">
        <v>46</v>
      </c>
      <c r="M15" s="429">
        <v>47</v>
      </c>
      <c r="N15" s="763" t="s">
        <v>138</v>
      </c>
      <c r="O15" s="848"/>
      <c r="P15" s="764"/>
      <c r="Q15" s="423" t="s">
        <v>79</v>
      </c>
      <c r="R15" s="423" t="s">
        <v>44</v>
      </c>
      <c r="S15" s="370" t="s">
        <v>1324</v>
      </c>
      <c r="T15"/>
      <c r="U15"/>
    </row>
    <row r="16" spans="1:21" s="439" customFormat="1" ht="31.5">
      <c r="A16" s="429" t="s">
        <v>52</v>
      </c>
      <c r="B16" s="85" t="s">
        <v>603</v>
      </c>
      <c r="C16" s="88" t="s">
        <v>142</v>
      </c>
      <c r="D16" s="88" t="s">
        <v>190</v>
      </c>
      <c r="E16" s="423" t="s">
        <v>275</v>
      </c>
      <c r="F16" s="647">
        <v>0</v>
      </c>
      <c r="G16" s="430">
        <v>2023</v>
      </c>
      <c r="H16" s="429">
        <v>4</v>
      </c>
      <c r="I16" s="429" t="s">
        <v>79</v>
      </c>
      <c r="J16" s="429" t="s">
        <v>79</v>
      </c>
      <c r="K16" s="429" t="s">
        <v>79</v>
      </c>
      <c r="L16" s="429" t="s">
        <v>79</v>
      </c>
      <c r="M16" s="429" t="s">
        <v>79</v>
      </c>
      <c r="N16" s="763" t="s">
        <v>138</v>
      </c>
      <c r="O16" s="848"/>
      <c r="P16" s="764"/>
      <c r="Q16" s="423" t="s">
        <v>79</v>
      </c>
      <c r="R16" s="423" t="s">
        <v>44</v>
      </c>
      <c r="S16" s="370"/>
      <c r="T16"/>
      <c r="U16"/>
    </row>
    <row r="17" spans="1:21" s="439" customFormat="1" ht="63.75" customHeight="1">
      <c r="A17" s="648" t="s">
        <v>56</v>
      </c>
      <c r="B17" s="649" t="s">
        <v>1456</v>
      </c>
      <c r="C17" s="650" t="s">
        <v>142</v>
      </c>
      <c r="D17" s="650" t="s">
        <v>190</v>
      </c>
      <c r="E17" s="441" t="s">
        <v>275</v>
      </c>
      <c r="F17" s="651">
        <v>1</v>
      </c>
      <c r="G17" s="648">
        <v>2023</v>
      </c>
      <c r="H17" s="648">
        <v>1</v>
      </c>
      <c r="I17" s="648" t="s">
        <v>79</v>
      </c>
      <c r="J17" s="648" t="s">
        <v>79</v>
      </c>
      <c r="K17" s="648" t="s">
        <v>79</v>
      </c>
      <c r="L17" s="648" t="s">
        <v>79</v>
      </c>
      <c r="M17" s="648" t="s">
        <v>79</v>
      </c>
      <c r="N17" s="1017" t="s">
        <v>138</v>
      </c>
      <c r="O17" s="1018"/>
      <c r="P17" s="1019"/>
      <c r="Q17" s="441" t="s">
        <v>79</v>
      </c>
      <c r="R17" s="441" t="s">
        <v>44</v>
      </c>
      <c r="S17" s="370" t="s">
        <v>1455</v>
      </c>
      <c r="T17"/>
      <c r="U17"/>
    </row>
    <row r="18" spans="1:21" s="439" customFormat="1" ht="15.75" customHeight="1">
      <c r="A18" s="957" t="s">
        <v>269</v>
      </c>
      <c r="B18" s="957"/>
      <c r="C18" s="957"/>
      <c r="D18" s="957"/>
      <c r="E18" s="957"/>
      <c r="F18" s="957"/>
      <c r="G18" s="957"/>
      <c r="H18" s="957"/>
      <c r="I18" s="957"/>
      <c r="J18" s="957"/>
      <c r="K18" s="957"/>
      <c r="L18" s="957"/>
      <c r="M18" s="957"/>
      <c r="N18" s="957"/>
      <c r="O18" s="957"/>
      <c r="P18" s="957"/>
      <c r="Q18" s="957"/>
      <c r="R18" s="957"/>
      <c r="S18"/>
      <c r="T18"/>
      <c r="U18"/>
    </row>
    <row r="19" spans="1:21" s="439" customFormat="1" ht="15.75">
      <c r="A19" s="840" t="s">
        <v>20</v>
      </c>
      <c r="B19" s="840" t="s">
        <v>77</v>
      </c>
      <c r="C19" s="840" t="s">
        <v>11</v>
      </c>
      <c r="D19" s="422" t="s">
        <v>114</v>
      </c>
      <c r="E19" s="833" t="s">
        <v>83</v>
      </c>
      <c r="F19" s="833"/>
      <c r="G19" s="833"/>
      <c r="H19" s="833"/>
      <c r="I19" s="833"/>
      <c r="J19" s="833"/>
      <c r="K19" s="833"/>
      <c r="L19" s="833"/>
      <c r="M19" s="833"/>
      <c r="N19" s="833"/>
      <c r="O19" s="833"/>
      <c r="P19" s="795" t="s">
        <v>115</v>
      </c>
      <c r="Q19" s="795"/>
      <c r="R19" s="795"/>
      <c r="S19"/>
      <c r="T19"/>
      <c r="U19"/>
    </row>
    <row r="20" spans="1:21" s="439" customFormat="1" ht="15.75">
      <c r="A20" s="842"/>
      <c r="B20" s="842"/>
      <c r="C20" s="842"/>
      <c r="D20" s="422" t="s">
        <v>116</v>
      </c>
      <c r="E20" s="422" t="s">
        <v>29</v>
      </c>
      <c r="F20" s="422" t="s">
        <v>30</v>
      </c>
      <c r="G20" s="422" t="s">
        <v>31</v>
      </c>
      <c r="H20" s="422" t="s">
        <v>32</v>
      </c>
      <c r="I20" s="422" t="s">
        <v>33</v>
      </c>
      <c r="J20" s="422" t="s">
        <v>34</v>
      </c>
      <c r="K20" s="422" t="s">
        <v>35</v>
      </c>
      <c r="L20" s="422" t="s">
        <v>36</v>
      </c>
      <c r="M20" s="422" t="s">
        <v>37</v>
      </c>
      <c r="N20" s="422" t="s">
        <v>38</v>
      </c>
      <c r="O20" s="422" t="s">
        <v>39</v>
      </c>
      <c r="P20" s="795"/>
      <c r="Q20" s="795"/>
      <c r="R20" s="795"/>
      <c r="S20"/>
      <c r="T20"/>
      <c r="U20"/>
    </row>
    <row r="21" spans="1:21" s="439" customFormat="1" ht="15.75" customHeight="1">
      <c r="A21" s="422">
        <v>1</v>
      </c>
      <c r="B21" s="422">
        <v>2</v>
      </c>
      <c r="C21" s="422">
        <v>3</v>
      </c>
      <c r="D21" s="422">
        <v>4</v>
      </c>
      <c r="E21" s="422">
        <v>5</v>
      </c>
      <c r="F21" s="422">
        <v>6</v>
      </c>
      <c r="G21" s="422">
        <v>7</v>
      </c>
      <c r="H21" s="422">
        <v>8</v>
      </c>
      <c r="I21" s="422">
        <v>9</v>
      </c>
      <c r="J21" s="422">
        <v>10</v>
      </c>
      <c r="K21" s="422">
        <v>11</v>
      </c>
      <c r="L21" s="422">
        <v>12</v>
      </c>
      <c r="M21" s="422">
        <v>13</v>
      </c>
      <c r="N21" s="422">
        <v>14</v>
      </c>
      <c r="O21" s="422">
        <v>15</v>
      </c>
      <c r="P21" s="801">
        <v>16</v>
      </c>
      <c r="Q21" s="801"/>
      <c r="R21" s="801"/>
      <c r="S21"/>
      <c r="T21"/>
      <c r="U21"/>
    </row>
    <row r="22" spans="1:21" s="439" customFormat="1" ht="15.75">
      <c r="A22" s="428">
        <v>1</v>
      </c>
      <c r="B22" s="987" t="str">
        <f>B13</f>
        <v>Задача комплекса процессных мероприятий «Обновление материльно-технической базы и улучшение технического состояния зданий (объектов) медицинских учрежденией»</v>
      </c>
      <c r="C22" s="987"/>
      <c r="D22" s="987"/>
      <c r="E22" s="987"/>
      <c r="F22" s="987"/>
      <c r="G22" s="987"/>
      <c r="H22" s="987"/>
      <c r="I22" s="987"/>
      <c r="J22" s="987"/>
      <c r="K22" s="987"/>
      <c r="L22" s="987"/>
      <c r="M22" s="987"/>
      <c r="N22" s="987"/>
      <c r="O22" s="987"/>
      <c r="P22" s="987"/>
      <c r="Q22" s="987"/>
      <c r="R22" s="987"/>
      <c r="S22"/>
      <c r="T22"/>
      <c r="U22"/>
    </row>
    <row r="23" spans="1:21" s="439" customFormat="1" ht="54.75" customHeight="1">
      <c r="A23" s="632" t="s">
        <v>42</v>
      </c>
      <c r="B23" s="632" t="s">
        <v>1321</v>
      </c>
      <c r="C23" s="632" t="str">
        <f t="shared" ref="C23:D23" si="0">D14</f>
        <v>КПМ</v>
      </c>
      <c r="D23" s="632" t="str">
        <f t="shared" si="0"/>
        <v>Единица</v>
      </c>
      <c r="E23" s="632" t="s">
        <v>79</v>
      </c>
      <c r="F23" s="632" t="s">
        <v>79</v>
      </c>
      <c r="G23" s="632">
        <v>0</v>
      </c>
      <c r="H23" s="632" t="s">
        <v>79</v>
      </c>
      <c r="I23" s="632" t="s">
        <v>79</v>
      </c>
      <c r="J23" s="632">
        <v>0</v>
      </c>
      <c r="K23" s="632" t="s">
        <v>79</v>
      </c>
      <c r="L23" s="632" t="s">
        <v>79</v>
      </c>
      <c r="M23" s="632">
        <v>0</v>
      </c>
      <c r="N23" s="632" t="s">
        <v>79</v>
      </c>
      <c r="O23" s="632" t="s">
        <v>79</v>
      </c>
      <c r="P23" s="1015">
        <f>H14</f>
        <v>4056</v>
      </c>
      <c r="Q23" s="1015"/>
      <c r="R23" s="1015"/>
      <c r="S23" s="633"/>
      <c r="T23" s="162"/>
      <c r="U23" s="162"/>
    </row>
    <row r="24" spans="1:21" s="439" customFormat="1" ht="54" customHeight="1">
      <c r="A24" s="429" t="s">
        <v>46</v>
      </c>
      <c r="B24" s="85" t="s">
        <v>602</v>
      </c>
      <c r="C24" s="423" t="str">
        <f t="shared" ref="C24:D26" si="1">D14</f>
        <v>КПМ</v>
      </c>
      <c r="D24" s="423" t="str">
        <f t="shared" si="1"/>
        <v>Единица</v>
      </c>
      <c r="E24" s="423" t="s">
        <v>79</v>
      </c>
      <c r="F24" s="423" t="s">
        <v>79</v>
      </c>
      <c r="G24" s="423">
        <v>0</v>
      </c>
      <c r="H24" s="423" t="s">
        <v>79</v>
      </c>
      <c r="I24" s="423" t="s">
        <v>79</v>
      </c>
      <c r="J24" s="423">
        <v>0</v>
      </c>
      <c r="K24" s="423" t="s">
        <v>79</v>
      </c>
      <c r="L24" s="423" t="s">
        <v>79</v>
      </c>
      <c r="M24" s="423">
        <v>0</v>
      </c>
      <c r="N24" s="423" t="s">
        <v>79</v>
      </c>
      <c r="O24" s="423" t="s">
        <v>79</v>
      </c>
      <c r="P24" s="1016">
        <f>H15</f>
        <v>43</v>
      </c>
      <c r="Q24" s="1016"/>
      <c r="R24" s="1016"/>
      <c r="S24" s="440"/>
      <c r="T24"/>
      <c r="U24"/>
    </row>
    <row r="25" spans="1:21" s="439" customFormat="1" ht="46.5" customHeight="1">
      <c r="A25" s="425" t="s">
        <v>52</v>
      </c>
      <c r="B25" s="85" t="s">
        <v>603</v>
      </c>
      <c r="C25" s="423" t="str">
        <f t="shared" si="1"/>
        <v>КПМ</v>
      </c>
      <c r="D25" s="423" t="str">
        <f t="shared" si="1"/>
        <v>Единица</v>
      </c>
      <c r="E25" s="423" t="s">
        <v>79</v>
      </c>
      <c r="F25" s="423" t="s">
        <v>79</v>
      </c>
      <c r="G25" s="423">
        <v>0</v>
      </c>
      <c r="H25" s="423" t="s">
        <v>79</v>
      </c>
      <c r="I25" s="423" t="s">
        <v>79</v>
      </c>
      <c r="J25" s="423">
        <v>0</v>
      </c>
      <c r="K25" s="423" t="s">
        <v>79</v>
      </c>
      <c r="L25" s="423" t="s">
        <v>79</v>
      </c>
      <c r="M25" s="423">
        <v>0</v>
      </c>
      <c r="N25" s="423" t="s">
        <v>79</v>
      </c>
      <c r="O25" s="423" t="s">
        <v>79</v>
      </c>
      <c r="P25" s="1012">
        <f>H16</f>
        <v>4</v>
      </c>
      <c r="Q25" s="1012"/>
      <c r="R25" s="1012"/>
      <c r="S25"/>
      <c r="T25"/>
      <c r="U25"/>
    </row>
    <row r="26" spans="1:21" s="439" customFormat="1" ht="46.5" customHeight="1">
      <c r="A26" s="441" t="s">
        <v>56</v>
      </c>
      <c r="B26" s="649" t="str">
        <f>B17</f>
        <v>Количество отремонтированного медицинского оборудования</v>
      </c>
      <c r="C26" s="441" t="str">
        <f t="shared" si="1"/>
        <v>КПМ</v>
      </c>
      <c r="D26" s="441" t="str">
        <f t="shared" si="1"/>
        <v>Единица</v>
      </c>
      <c r="E26" s="441" t="s">
        <v>79</v>
      </c>
      <c r="F26" s="441" t="s">
        <v>79</v>
      </c>
      <c r="G26" s="441">
        <v>0</v>
      </c>
      <c r="H26" s="441" t="s">
        <v>79</v>
      </c>
      <c r="I26" s="441" t="s">
        <v>79</v>
      </c>
      <c r="J26" s="441">
        <v>0</v>
      </c>
      <c r="K26" s="441" t="s">
        <v>79</v>
      </c>
      <c r="L26" s="441" t="s">
        <v>79</v>
      </c>
      <c r="M26" s="441">
        <v>0</v>
      </c>
      <c r="N26" s="441" t="s">
        <v>79</v>
      </c>
      <c r="O26" s="441" t="s">
        <v>79</v>
      </c>
      <c r="P26" s="1020">
        <f>H17</f>
        <v>1</v>
      </c>
      <c r="Q26" s="1020"/>
      <c r="R26" s="1020"/>
      <c r="S26"/>
      <c r="T26"/>
      <c r="U26"/>
    </row>
    <row r="27" spans="1:21" s="439" customFormat="1" ht="15.75">
      <c r="A27" s="942" t="s">
        <v>270</v>
      </c>
      <c r="B27" s="942"/>
      <c r="C27" s="942"/>
      <c r="D27" s="942"/>
      <c r="E27" s="942"/>
      <c r="F27" s="942"/>
      <c r="G27" s="942"/>
      <c r="H27" s="942"/>
      <c r="I27" s="942"/>
      <c r="J27" s="942"/>
      <c r="K27" s="942"/>
      <c r="L27" s="942"/>
      <c r="M27" s="196"/>
      <c r="N27" s="1"/>
      <c r="O27" s="1"/>
      <c r="P27" s="1"/>
      <c r="Q27" s="1"/>
      <c r="R27" s="1"/>
      <c r="S27"/>
      <c r="T27"/>
      <c r="U27"/>
    </row>
    <row r="28" spans="1:21" s="439" customFormat="1" ht="15.75">
      <c r="A28" s="840" t="s">
        <v>20</v>
      </c>
      <c r="B28" s="840" t="s">
        <v>117</v>
      </c>
      <c r="C28" s="780" t="s">
        <v>118</v>
      </c>
      <c r="D28" s="840" t="s">
        <v>119</v>
      </c>
      <c r="E28" s="985" t="s">
        <v>14</v>
      </c>
      <c r="F28" s="986"/>
      <c r="G28" s="985" t="s">
        <v>120</v>
      </c>
      <c r="H28" s="1031"/>
      <c r="I28" s="1031"/>
      <c r="J28" s="1031"/>
      <c r="K28" s="1031"/>
      <c r="L28" s="986"/>
      <c r="M28" s="1"/>
      <c r="N28" s="1"/>
      <c r="O28" s="1"/>
      <c r="P28" s="1"/>
      <c r="Q28" s="1"/>
      <c r="R28" s="1"/>
      <c r="S28"/>
      <c r="T28"/>
      <c r="U28"/>
    </row>
    <row r="29" spans="1:21" s="439" customFormat="1" ht="15.75">
      <c r="A29" s="841"/>
      <c r="B29" s="841"/>
      <c r="C29" s="781"/>
      <c r="D29" s="841"/>
      <c r="E29" s="1029"/>
      <c r="F29" s="1030"/>
      <c r="G29" s="1029"/>
      <c r="H29" s="1032"/>
      <c r="I29" s="1032"/>
      <c r="J29" s="1032"/>
      <c r="K29" s="1032"/>
      <c r="L29" s="1030"/>
      <c r="M29" s="1"/>
      <c r="N29" s="1"/>
      <c r="O29" s="1"/>
      <c r="P29" s="1"/>
      <c r="Q29" s="1"/>
      <c r="R29" s="1"/>
      <c r="S29"/>
      <c r="T29"/>
      <c r="U29"/>
    </row>
    <row r="30" spans="1:21" s="439" customFormat="1" ht="15.75" customHeight="1">
      <c r="A30" s="842"/>
      <c r="B30" s="842"/>
      <c r="C30" s="759"/>
      <c r="D30" s="842"/>
      <c r="E30" s="423" t="s">
        <v>25</v>
      </c>
      <c r="F30" s="423" t="s">
        <v>26</v>
      </c>
      <c r="G30" s="422">
        <v>2025</v>
      </c>
      <c r="H30" s="422">
        <v>2026</v>
      </c>
      <c r="I30" s="422">
        <v>2027</v>
      </c>
      <c r="J30" s="422">
        <v>2028</v>
      </c>
      <c r="K30" s="422">
        <v>2029</v>
      </c>
      <c r="L30" s="422">
        <v>2030</v>
      </c>
      <c r="M30" s="1"/>
      <c r="N30" s="1"/>
      <c r="O30" s="1"/>
      <c r="P30" s="1"/>
      <c r="Q30" s="1"/>
      <c r="R30" s="1"/>
      <c r="S30"/>
      <c r="T30"/>
      <c r="U30"/>
    </row>
    <row r="31" spans="1:21" s="439" customFormat="1" ht="15.75">
      <c r="A31" s="422">
        <v>1</v>
      </c>
      <c r="B31" s="422">
        <v>2</v>
      </c>
      <c r="C31" s="420">
        <v>3</v>
      </c>
      <c r="D31" s="426">
        <v>4</v>
      </c>
      <c r="E31" s="423">
        <v>5</v>
      </c>
      <c r="F31" s="423">
        <v>6</v>
      </c>
      <c r="G31" s="422">
        <v>7</v>
      </c>
      <c r="H31" s="422">
        <v>8</v>
      </c>
      <c r="I31" s="422">
        <v>9</v>
      </c>
      <c r="J31" s="422">
        <v>10</v>
      </c>
      <c r="K31" s="422">
        <v>11</v>
      </c>
      <c r="L31" s="422">
        <v>12</v>
      </c>
      <c r="M31" s="1"/>
      <c r="N31" s="1"/>
      <c r="O31" s="1"/>
      <c r="P31" s="1"/>
      <c r="Q31" s="1"/>
      <c r="R31" s="1"/>
      <c r="S31"/>
      <c r="T31"/>
      <c r="U31"/>
    </row>
    <row r="32" spans="1:21" s="439" customFormat="1" ht="27" customHeight="1">
      <c r="A32" s="428" t="s">
        <v>41</v>
      </c>
      <c r="B32" s="944" t="str">
        <f>B22</f>
        <v>Задача комплекса процессных мероприятий «Обновление материльно-технической базы и улучшение технического состояния зданий (объектов) медицинских учрежденией»</v>
      </c>
      <c r="C32" s="945"/>
      <c r="D32" s="945"/>
      <c r="E32" s="945"/>
      <c r="F32" s="945"/>
      <c r="G32" s="945"/>
      <c r="H32" s="945"/>
      <c r="I32" s="945"/>
      <c r="J32" s="945"/>
      <c r="K32" s="945"/>
      <c r="L32" s="946"/>
      <c r="M32" s="1"/>
      <c r="N32" s="1"/>
      <c r="O32" s="1"/>
      <c r="P32" s="1"/>
      <c r="Q32" s="1"/>
      <c r="R32" s="1"/>
      <c r="S32"/>
      <c r="T32"/>
      <c r="U32"/>
    </row>
    <row r="33" spans="1:33" s="439" customFormat="1" ht="94.5" customHeight="1">
      <c r="A33" s="104" t="s">
        <v>41</v>
      </c>
      <c r="B33" s="105" t="s">
        <v>1325</v>
      </c>
      <c r="C33" s="106" t="s">
        <v>207</v>
      </c>
      <c r="D33" s="106" t="s">
        <v>1374</v>
      </c>
      <c r="E33" s="108">
        <v>1</v>
      </c>
      <c r="F33" s="106">
        <v>2023</v>
      </c>
      <c r="G33" s="108">
        <v>1</v>
      </c>
      <c r="H33" s="106" t="s">
        <v>79</v>
      </c>
      <c r="I33" s="106" t="s">
        <v>79</v>
      </c>
      <c r="J33" s="106" t="s">
        <v>79</v>
      </c>
      <c r="K33" s="106" t="s">
        <v>79</v>
      </c>
      <c r="L33" s="106" t="s">
        <v>79</v>
      </c>
      <c r="M33" s="115" t="s">
        <v>1326</v>
      </c>
      <c r="N33" s="643" t="s">
        <v>1327</v>
      </c>
      <c r="O33" s="69"/>
      <c r="P33" s="69"/>
      <c r="Q33" s="69"/>
      <c r="R33" s="69"/>
      <c r="S33"/>
      <c r="T33"/>
      <c r="U33"/>
    </row>
    <row r="34" spans="1:33" s="439" customFormat="1" ht="15.75" customHeight="1">
      <c r="A34" s="422" t="s">
        <v>42</v>
      </c>
      <c r="B34" s="813" t="s">
        <v>1328</v>
      </c>
      <c r="C34" s="814"/>
      <c r="D34" s="814"/>
      <c r="E34" s="814"/>
      <c r="F34" s="814"/>
      <c r="G34" s="814"/>
      <c r="H34" s="814"/>
      <c r="I34" s="814"/>
      <c r="J34" s="814"/>
      <c r="K34" s="814"/>
      <c r="L34" s="815"/>
      <c r="M34" s="1"/>
      <c r="N34" s="1"/>
      <c r="O34" s="1"/>
      <c r="P34" s="1"/>
      <c r="Q34" s="1"/>
      <c r="R34" s="1"/>
      <c r="S34"/>
      <c r="T34"/>
      <c r="U34"/>
    </row>
    <row r="35" spans="1:33" s="439" customFormat="1" ht="135.75" customHeight="1">
      <c r="A35" s="104" t="s">
        <v>63</v>
      </c>
      <c r="B35" s="105" t="s">
        <v>955</v>
      </c>
      <c r="C35" s="106" t="s">
        <v>207</v>
      </c>
      <c r="D35" s="106" t="s">
        <v>1374</v>
      </c>
      <c r="E35" s="106">
        <v>0</v>
      </c>
      <c r="F35" s="106">
        <v>2023</v>
      </c>
      <c r="G35" s="106">
        <v>1</v>
      </c>
      <c r="H35" s="106">
        <v>1</v>
      </c>
      <c r="I35" s="106">
        <v>1</v>
      </c>
      <c r="J35" s="106">
        <v>1</v>
      </c>
      <c r="K35" s="106">
        <v>1</v>
      </c>
      <c r="L35" s="106">
        <v>1</v>
      </c>
      <c r="M35" s="219" t="s">
        <v>734</v>
      </c>
      <c r="N35" s="1"/>
      <c r="O35" s="1"/>
      <c r="P35" s="1"/>
      <c r="Q35" s="1"/>
      <c r="R35" s="1"/>
      <c r="S35"/>
      <c r="T35"/>
      <c r="U35"/>
    </row>
    <row r="36" spans="1:33" s="439" customFormat="1" ht="15.75" customHeight="1">
      <c r="A36" s="422" t="s">
        <v>64</v>
      </c>
      <c r="B36" s="813" t="s">
        <v>601</v>
      </c>
      <c r="C36" s="814"/>
      <c r="D36" s="814"/>
      <c r="E36" s="814"/>
      <c r="F36" s="814"/>
      <c r="G36" s="814"/>
      <c r="H36" s="814"/>
      <c r="I36" s="814"/>
      <c r="J36" s="814"/>
      <c r="K36" s="814"/>
      <c r="L36" s="815"/>
      <c r="M36" s="1"/>
      <c r="N36" s="1"/>
      <c r="O36" s="1"/>
      <c r="P36" s="1"/>
      <c r="Q36" s="1"/>
      <c r="R36" s="1"/>
      <c r="S36"/>
      <c r="T36"/>
      <c r="U36"/>
    </row>
    <row r="37" spans="1:33" s="439" customFormat="1" ht="47.25">
      <c r="A37" s="104" t="s">
        <v>69</v>
      </c>
      <c r="B37" s="105" t="s">
        <v>954</v>
      </c>
      <c r="C37" s="106" t="s">
        <v>207</v>
      </c>
      <c r="D37" s="106" t="s">
        <v>1374</v>
      </c>
      <c r="E37" s="106">
        <v>0</v>
      </c>
      <c r="F37" s="106">
        <v>2023</v>
      </c>
      <c r="G37" s="106">
        <v>1</v>
      </c>
      <c r="H37" s="106" t="s">
        <v>79</v>
      </c>
      <c r="I37" s="106" t="s">
        <v>79</v>
      </c>
      <c r="J37" s="106" t="s">
        <v>79</v>
      </c>
      <c r="K37" s="106" t="s">
        <v>79</v>
      </c>
      <c r="L37" s="106" t="s">
        <v>79</v>
      </c>
      <c r="M37" s="219" t="s">
        <v>733</v>
      </c>
      <c r="N37" s="66"/>
      <c r="O37" s="1"/>
      <c r="P37" s="1"/>
      <c r="Q37" s="1"/>
      <c r="R37" s="1"/>
      <c r="S37"/>
      <c r="T37"/>
      <c r="U37"/>
    </row>
    <row r="38" spans="1:33" s="439" customFormat="1" ht="15.75" customHeight="1">
      <c r="A38" s="422" t="s">
        <v>70</v>
      </c>
      <c r="B38" s="813" t="s">
        <v>600</v>
      </c>
      <c r="C38" s="814"/>
      <c r="D38" s="814"/>
      <c r="E38" s="814"/>
      <c r="F38" s="814"/>
      <c r="G38" s="814"/>
      <c r="H38" s="814"/>
      <c r="I38" s="814"/>
      <c r="J38" s="814"/>
      <c r="K38" s="814"/>
      <c r="L38" s="815"/>
      <c r="M38" s="219"/>
      <c r="N38" s="66"/>
      <c r="O38" s="1"/>
      <c r="P38" s="1"/>
      <c r="Q38" s="1"/>
      <c r="R38" s="1"/>
      <c r="S38"/>
      <c r="T38"/>
      <c r="U38"/>
    </row>
    <row r="39" spans="1:33" s="439" customFormat="1" ht="57" customHeight="1">
      <c r="A39" s="446" t="s">
        <v>74</v>
      </c>
      <c r="B39" s="447" t="s">
        <v>1457</v>
      </c>
      <c r="C39" s="441" t="s">
        <v>207</v>
      </c>
      <c r="D39" s="441" t="s">
        <v>1374</v>
      </c>
      <c r="E39" s="441">
        <v>1</v>
      </c>
      <c r="F39" s="441">
        <v>2023</v>
      </c>
      <c r="G39" s="441">
        <v>1</v>
      </c>
      <c r="H39" s="441" t="s">
        <v>79</v>
      </c>
      <c r="I39" s="441" t="s">
        <v>79</v>
      </c>
      <c r="J39" s="441" t="s">
        <v>79</v>
      </c>
      <c r="K39" s="441" t="s">
        <v>79</v>
      </c>
      <c r="L39" s="441" t="s">
        <v>79</v>
      </c>
      <c r="M39" s="637" t="s">
        <v>1455</v>
      </c>
      <c r="N39" s="66"/>
      <c r="O39" s="1"/>
      <c r="P39" s="1"/>
      <c r="Q39" s="1"/>
      <c r="R39" s="1"/>
      <c r="S39"/>
      <c r="T39"/>
      <c r="U39"/>
    </row>
    <row r="40" spans="1:33" s="439" customFormat="1" ht="15.75" customHeight="1">
      <c r="A40" s="645" t="s">
        <v>75</v>
      </c>
      <c r="B40" s="813" t="s">
        <v>1459</v>
      </c>
      <c r="C40" s="814"/>
      <c r="D40" s="814"/>
      <c r="E40" s="814"/>
      <c r="F40" s="814"/>
      <c r="G40" s="814"/>
      <c r="H40" s="814"/>
      <c r="I40" s="814"/>
      <c r="J40" s="814"/>
      <c r="K40" s="814"/>
      <c r="L40" s="815"/>
      <c r="M40" s="219"/>
      <c r="N40" s="66"/>
      <c r="O40" s="1"/>
      <c r="P40" s="1"/>
      <c r="Q40" s="1"/>
      <c r="R40" s="1"/>
      <c r="S40"/>
      <c r="T40"/>
      <c r="U40"/>
    </row>
    <row r="41" spans="1:33" s="439" customFormat="1" ht="15.75" customHeight="1">
      <c r="A41" s="957" t="s">
        <v>1329</v>
      </c>
      <c r="B41" s="957"/>
      <c r="C41" s="957"/>
      <c r="D41" s="957"/>
      <c r="E41" s="957"/>
      <c r="F41" s="957"/>
      <c r="G41" s="957"/>
      <c r="H41" s="957"/>
      <c r="I41" s="957"/>
      <c r="J41" s="957"/>
      <c r="K41" s="957"/>
      <c r="L41" s="957"/>
      <c r="M41" s="1"/>
      <c r="N41" s="1"/>
      <c r="O41" s="1"/>
      <c r="P41" s="1"/>
      <c r="Q41" s="1"/>
      <c r="R41" s="1"/>
      <c r="S41"/>
      <c r="T41"/>
      <c r="U41"/>
    </row>
    <row r="42" spans="1:33" s="439" customFormat="1" ht="15.75" customHeight="1">
      <c r="A42" s="1021" t="s">
        <v>121</v>
      </c>
      <c r="B42" s="1022"/>
      <c r="C42" s="1022"/>
      <c r="D42" s="1022"/>
      <c r="E42" s="1023"/>
      <c r="F42" s="797" t="s">
        <v>87</v>
      </c>
      <c r="G42" s="798"/>
      <c r="H42" s="798"/>
      <c r="I42" s="798"/>
      <c r="J42" s="798"/>
      <c r="K42" s="798"/>
      <c r="L42" s="799"/>
      <c r="M42" s="1"/>
      <c r="N42" s="1"/>
      <c r="O42" s="1"/>
      <c r="P42" s="1"/>
      <c r="Q42" s="1"/>
      <c r="R42" s="1"/>
      <c r="S42"/>
      <c r="T42"/>
      <c r="U42"/>
    </row>
    <row r="43" spans="1:33" s="439" customFormat="1" ht="15.75" customHeight="1">
      <c r="A43" s="1024"/>
      <c r="B43" s="1025"/>
      <c r="C43" s="1025"/>
      <c r="D43" s="1025"/>
      <c r="E43" s="1026"/>
      <c r="F43" s="421">
        <v>2025</v>
      </c>
      <c r="G43" s="421">
        <v>2026</v>
      </c>
      <c r="H43" s="421">
        <v>2027</v>
      </c>
      <c r="I43" s="421">
        <v>2028</v>
      </c>
      <c r="J43" s="421">
        <v>2029</v>
      </c>
      <c r="K43" s="421">
        <v>2030</v>
      </c>
      <c r="L43" s="421" t="s">
        <v>24</v>
      </c>
      <c r="M43" s="1"/>
      <c r="N43" s="1"/>
      <c r="O43" s="1"/>
      <c r="P43" s="1"/>
      <c r="Q43" s="1"/>
      <c r="R43" s="1"/>
      <c r="S43"/>
      <c r="T43"/>
      <c r="U43"/>
    </row>
    <row r="44" spans="1:33" s="439" customFormat="1" ht="38.25" customHeight="1">
      <c r="A44" s="1027" t="s">
        <v>122</v>
      </c>
      <c r="B44" s="862"/>
      <c r="C44" s="862"/>
      <c r="D44" s="862"/>
      <c r="E44" s="1028"/>
      <c r="F44" s="55">
        <f>F62+F71+F80+F90</f>
        <v>350572.43109999999</v>
      </c>
      <c r="G44" s="55">
        <f t="shared" ref="G44:K44" si="2">G62+G71+G80+G90</f>
        <v>20000</v>
      </c>
      <c r="H44" s="55">
        <f t="shared" si="2"/>
        <v>20000</v>
      </c>
      <c r="I44" s="55">
        <f t="shared" si="2"/>
        <v>20000</v>
      </c>
      <c r="J44" s="55">
        <f t="shared" si="2"/>
        <v>20000</v>
      </c>
      <c r="K44" s="55">
        <f t="shared" si="2"/>
        <v>20000</v>
      </c>
      <c r="L44" s="55">
        <f>F44+G44+H44+I44+J44+K44</f>
        <v>450572.43109999999</v>
      </c>
      <c r="M44" s="1"/>
      <c r="N44" s="224">
        <v>59569.590380000001</v>
      </c>
      <c r="O44" s="224">
        <v>20000</v>
      </c>
      <c r="P44" s="224">
        <v>20000</v>
      </c>
      <c r="Q44" s="1"/>
      <c r="R44" s="1"/>
      <c r="S44" s="709">
        <v>350572.43148000003</v>
      </c>
      <c r="T44" s="709">
        <v>20000</v>
      </c>
      <c r="U44" s="709">
        <v>20000</v>
      </c>
      <c r="V44" s="710">
        <v>20000</v>
      </c>
      <c r="W44" s="710">
        <v>20000</v>
      </c>
      <c r="X44" s="710">
        <v>20000</v>
      </c>
      <c r="Y44" s="711">
        <f t="shared" ref="Y44:AD44" si="3">S44-F44</f>
        <v>3.8000004133209586E-4</v>
      </c>
      <c r="Z44" s="711">
        <f t="shared" si="3"/>
        <v>0</v>
      </c>
      <c r="AA44" s="711">
        <f t="shared" si="3"/>
        <v>0</v>
      </c>
      <c r="AB44" s="711">
        <f t="shared" si="3"/>
        <v>0</v>
      </c>
      <c r="AC44" s="711">
        <f t="shared" si="3"/>
        <v>0</v>
      </c>
      <c r="AD44" s="711">
        <f t="shared" si="3"/>
        <v>0</v>
      </c>
      <c r="AE44" s="711"/>
      <c r="AF44" s="711"/>
      <c r="AG44" s="711"/>
    </row>
    <row r="45" spans="1:33" s="439" customFormat="1" ht="15.75" customHeight="1">
      <c r="A45" s="962" t="s">
        <v>89</v>
      </c>
      <c r="B45" s="963"/>
      <c r="C45" s="963"/>
      <c r="D45" s="963"/>
      <c r="E45" s="964"/>
      <c r="F45" s="53">
        <f>F63+F72+F81+F91</f>
        <v>350572.43109999999</v>
      </c>
      <c r="G45" s="53">
        <f t="shared" ref="G45:K45" si="4">G63+G72+G81</f>
        <v>20000</v>
      </c>
      <c r="H45" s="53">
        <f t="shared" si="4"/>
        <v>20000</v>
      </c>
      <c r="I45" s="53">
        <f t="shared" si="4"/>
        <v>20000</v>
      </c>
      <c r="J45" s="53">
        <f t="shared" si="4"/>
        <v>20000</v>
      </c>
      <c r="K45" s="53">
        <f t="shared" si="4"/>
        <v>20000</v>
      </c>
      <c r="L45" s="53">
        <f>F45+G45+H45+I45+J45+K45</f>
        <v>450572.43109999999</v>
      </c>
      <c r="M45" s="1"/>
      <c r="N45" s="224"/>
      <c r="O45" s="224"/>
      <c r="P45" s="224"/>
      <c r="Q45" s="1"/>
      <c r="R45" s="1"/>
      <c r="S45" s="709">
        <v>350572.43148000003</v>
      </c>
      <c r="T45" s="709">
        <v>20000</v>
      </c>
      <c r="U45" s="709">
        <v>20000</v>
      </c>
      <c r="V45" s="710">
        <v>20000</v>
      </c>
      <c r="W45" s="710">
        <v>20000</v>
      </c>
      <c r="X45" s="710">
        <v>20000</v>
      </c>
      <c r="Y45" s="711">
        <f t="shared" ref="Y45:Y50" si="5">S45-F45</f>
        <v>3.8000004133209586E-4</v>
      </c>
      <c r="Z45" s="711">
        <f t="shared" ref="Z45:Z50" si="6">T45-G45</f>
        <v>0</v>
      </c>
      <c r="AA45" s="711">
        <f t="shared" ref="AA45:AA50" si="7">U45-H45</f>
        <v>0</v>
      </c>
      <c r="AB45" s="711">
        <f t="shared" ref="AB45:AB50" si="8">V45-I45</f>
        <v>0</v>
      </c>
      <c r="AC45" s="711">
        <f t="shared" ref="AC45:AC50" si="9">W45-J45</f>
        <v>0</v>
      </c>
      <c r="AD45" s="711">
        <f t="shared" ref="AD45:AD50" si="10">X45-K45</f>
        <v>0</v>
      </c>
    </row>
    <row r="46" spans="1:33" s="439" customFormat="1" ht="15.75" customHeight="1">
      <c r="A46" s="965"/>
      <c r="B46" s="968" t="s">
        <v>90</v>
      </c>
      <c r="C46" s="969"/>
      <c r="D46" s="969"/>
      <c r="E46" s="970"/>
      <c r="F46" s="53">
        <f>F73+F82</f>
        <v>0</v>
      </c>
      <c r="G46" s="53">
        <f t="shared" ref="G46:K46" si="11">G73+G82</f>
        <v>0</v>
      </c>
      <c r="H46" s="53">
        <f t="shared" si="11"/>
        <v>0</v>
      </c>
      <c r="I46" s="53">
        <f t="shared" si="11"/>
        <v>0</v>
      </c>
      <c r="J46" s="53">
        <f t="shared" si="11"/>
        <v>0</v>
      </c>
      <c r="K46" s="53">
        <f t="shared" si="11"/>
        <v>0</v>
      </c>
      <c r="L46" s="53">
        <f>F46+G46+H46+I46+J46+K46</f>
        <v>0</v>
      </c>
      <c r="M46" s="1"/>
      <c r="N46" s="1"/>
      <c r="O46" s="1"/>
      <c r="P46" s="1"/>
      <c r="Q46" s="1"/>
      <c r="R46" s="1"/>
      <c r="S46" s="709"/>
      <c r="T46" s="709"/>
      <c r="U46" s="709"/>
      <c r="V46" s="710"/>
      <c r="W46" s="710"/>
      <c r="X46" s="710"/>
      <c r="Y46" s="711">
        <f t="shared" si="5"/>
        <v>0</v>
      </c>
      <c r="Z46" s="711">
        <f t="shared" si="6"/>
        <v>0</v>
      </c>
      <c r="AA46" s="711">
        <f t="shared" si="7"/>
        <v>0</v>
      </c>
      <c r="AB46" s="711">
        <f t="shared" si="8"/>
        <v>0</v>
      </c>
      <c r="AC46" s="711">
        <f t="shared" si="9"/>
        <v>0</v>
      </c>
      <c r="AD46" s="711">
        <f t="shared" si="10"/>
        <v>0</v>
      </c>
    </row>
    <row r="47" spans="1:33" s="439" customFormat="1" ht="15.75" customHeight="1">
      <c r="A47" s="966"/>
      <c r="B47" s="971" t="s">
        <v>91</v>
      </c>
      <c r="C47" s="972"/>
      <c r="D47" s="972"/>
      <c r="E47" s="973"/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f t="shared" ref="L47:L52" si="12">F47+G47+H47+I47+J47+K47</f>
        <v>0</v>
      </c>
      <c r="M47" s="1"/>
      <c r="N47" s="1"/>
      <c r="O47" s="1"/>
      <c r="P47" s="1"/>
      <c r="Q47" s="1"/>
      <c r="R47" s="1"/>
      <c r="S47" s="709">
        <v>0</v>
      </c>
      <c r="T47" s="709">
        <v>0</v>
      </c>
      <c r="U47" s="709">
        <v>0</v>
      </c>
      <c r="V47" s="710">
        <v>0</v>
      </c>
      <c r="W47" s="710">
        <v>0</v>
      </c>
      <c r="X47" s="710">
        <v>0</v>
      </c>
      <c r="Y47" s="711">
        <f t="shared" si="5"/>
        <v>0</v>
      </c>
      <c r="Z47" s="711">
        <f t="shared" si="6"/>
        <v>0</v>
      </c>
      <c r="AA47" s="711">
        <f t="shared" si="7"/>
        <v>0</v>
      </c>
      <c r="AB47" s="711">
        <f t="shared" si="8"/>
        <v>0</v>
      </c>
      <c r="AC47" s="711">
        <f t="shared" si="9"/>
        <v>0</v>
      </c>
      <c r="AD47" s="711">
        <f t="shared" si="10"/>
        <v>0</v>
      </c>
    </row>
    <row r="48" spans="1:33" s="439" customFormat="1" ht="15.75" customHeight="1">
      <c r="A48" s="966"/>
      <c r="B48" s="962" t="s">
        <v>40</v>
      </c>
      <c r="C48" s="963"/>
      <c r="D48" s="963"/>
      <c r="E48" s="964"/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f t="shared" si="12"/>
        <v>0</v>
      </c>
      <c r="M48" s="1"/>
      <c r="N48" s="1"/>
      <c r="O48" s="1"/>
      <c r="P48" s="1"/>
      <c r="Q48" s="1"/>
      <c r="R48" s="1"/>
      <c r="S48" s="709">
        <v>0</v>
      </c>
      <c r="T48" s="709">
        <v>0</v>
      </c>
      <c r="U48" s="709">
        <v>0</v>
      </c>
      <c r="V48" s="710">
        <v>0</v>
      </c>
      <c r="W48" s="710">
        <v>0</v>
      </c>
      <c r="X48" s="710">
        <v>0</v>
      </c>
      <c r="Y48" s="711">
        <f t="shared" si="5"/>
        <v>0</v>
      </c>
      <c r="Z48" s="711">
        <f t="shared" si="6"/>
        <v>0</v>
      </c>
      <c r="AA48" s="711">
        <f t="shared" si="7"/>
        <v>0</v>
      </c>
      <c r="AB48" s="711">
        <f t="shared" si="8"/>
        <v>0</v>
      </c>
      <c r="AC48" s="711">
        <f t="shared" si="9"/>
        <v>0</v>
      </c>
      <c r="AD48" s="711">
        <f t="shared" si="10"/>
        <v>0</v>
      </c>
    </row>
    <row r="49" spans="1:30" s="439" customFormat="1" ht="15.75" customHeight="1">
      <c r="A49" s="967"/>
      <c r="B49" s="962" t="s">
        <v>123</v>
      </c>
      <c r="C49" s="963"/>
      <c r="D49" s="963"/>
      <c r="E49" s="964"/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f t="shared" si="12"/>
        <v>0</v>
      </c>
      <c r="M49" s="1"/>
      <c r="N49" s="1"/>
      <c r="O49" s="1"/>
      <c r="P49" s="1"/>
      <c r="Q49" s="1"/>
      <c r="R49" s="1"/>
      <c r="S49" s="709">
        <v>0</v>
      </c>
      <c r="T49" s="709">
        <v>0</v>
      </c>
      <c r="U49" s="709">
        <v>0</v>
      </c>
      <c r="V49" s="710">
        <v>0</v>
      </c>
      <c r="W49" s="710">
        <v>0</v>
      </c>
      <c r="X49" s="710">
        <v>0</v>
      </c>
      <c r="Y49" s="711">
        <f t="shared" si="5"/>
        <v>0</v>
      </c>
      <c r="Z49" s="711">
        <f t="shared" si="6"/>
        <v>0</v>
      </c>
      <c r="AA49" s="711">
        <f t="shared" si="7"/>
        <v>0</v>
      </c>
      <c r="AB49" s="711">
        <f t="shared" si="8"/>
        <v>0</v>
      </c>
      <c r="AC49" s="711">
        <f t="shared" si="9"/>
        <v>0</v>
      </c>
      <c r="AD49" s="711">
        <f t="shared" si="10"/>
        <v>0</v>
      </c>
    </row>
    <row r="50" spans="1:30" s="439" customFormat="1" ht="15.75" customHeight="1">
      <c r="A50" s="962" t="s">
        <v>93</v>
      </c>
      <c r="B50" s="963"/>
      <c r="C50" s="963"/>
      <c r="D50" s="963"/>
      <c r="E50" s="964"/>
      <c r="F50" s="53">
        <f>F77+F86</f>
        <v>0</v>
      </c>
      <c r="G50" s="53">
        <f t="shared" ref="G50:K50" si="13">G77+G86</f>
        <v>0</v>
      </c>
      <c r="H50" s="53">
        <f t="shared" si="13"/>
        <v>0</v>
      </c>
      <c r="I50" s="53">
        <f t="shared" si="13"/>
        <v>0</v>
      </c>
      <c r="J50" s="53">
        <f t="shared" si="13"/>
        <v>0</v>
      </c>
      <c r="K50" s="53">
        <f t="shared" si="13"/>
        <v>0</v>
      </c>
      <c r="L50" s="53">
        <f t="shared" si="12"/>
        <v>0</v>
      </c>
      <c r="M50" s="1"/>
      <c r="N50" s="1"/>
      <c r="O50" s="1"/>
      <c r="P50" s="1"/>
      <c r="Q50" s="1"/>
      <c r="R50" s="1"/>
      <c r="S50" s="709">
        <v>0</v>
      </c>
      <c r="T50" s="709">
        <v>0</v>
      </c>
      <c r="U50" s="709">
        <v>0</v>
      </c>
      <c r="V50" s="710">
        <v>0</v>
      </c>
      <c r="W50" s="710">
        <v>0</v>
      </c>
      <c r="X50" s="710">
        <v>0</v>
      </c>
      <c r="Y50" s="711">
        <f t="shared" si="5"/>
        <v>0</v>
      </c>
      <c r="Z50" s="711">
        <f t="shared" si="6"/>
        <v>0</v>
      </c>
      <c r="AA50" s="711">
        <f t="shared" si="7"/>
        <v>0</v>
      </c>
      <c r="AB50" s="711">
        <f t="shared" si="8"/>
        <v>0</v>
      </c>
      <c r="AC50" s="711">
        <f t="shared" si="9"/>
        <v>0</v>
      </c>
      <c r="AD50" s="711">
        <f t="shared" si="10"/>
        <v>0</v>
      </c>
    </row>
    <row r="51" spans="1:30" s="439" customFormat="1" ht="15.75" customHeight="1">
      <c r="A51" s="962" t="s">
        <v>94</v>
      </c>
      <c r="B51" s="963"/>
      <c r="C51" s="963"/>
      <c r="D51" s="963"/>
      <c r="E51" s="964"/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f t="shared" si="12"/>
        <v>0</v>
      </c>
      <c r="M51" s="1"/>
      <c r="N51" s="1"/>
      <c r="O51" s="1"/>
      <c r="P51" s="1"/>
      <c r="Q51" s="1"/>
      <c r="R51" s="1"/>
      <c r="S51"/>
      <c r="T51"/>
      <c r="U51"/>
    </row>
    <row r="52" spans="1:30" s="439" customFormat="1" ht="15.75" customHeight="1">
      <c r="A52" s="962" t="s">
        <v>95</v>
      </c>
      <c r="B52" s="963"/>
      <c r="C52" s="963"/>
      <c r="D52" s="963"/>
      <c r="E52" s="964"/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f t="shared" si="12"/>
        <v>0</v>
      </c>
      <c r="M52" s="1"/>
      <c r="N52" s="1"/>
      <c r="O52" s="1"/>
      <c r="P52" s="1"/>
      <c r="Q52" s="1"/>
      <c r="R52" s="1"/>
      <c r="S52"/>
      <c r="T52"/>
      <c r="U52"/>
    </row>
    <row r="53" spans="1:30" s="439" customFormat="1" ht="15.75" customHeight="1">
      <c r="A53" s="807" t="s">
        <v>836</v>
      </c>
      <c r="B53" s="808"/>
      <c r="C53" s="808"/>
      <c r="D53" s="808"/>
      <c r="E53" s="809"/>
      <c r="F53" s="300">
        <f>F44</f>
        <v>350572.43109999999</v>
      </c>
      <c r="G53" s="300">
        <f t="shared" ref="G53:L54" si="14">G44</f>
        <v>20000</v>
      </c>
      <c r="H53" s="300">
        <f t="shared" si="14"/>
        <v>20000</v>
      </c>
      <c r="I53" s="300">
        <f t="shared" si="14"/>
        <v>20000</v>
      </c>
      <c r="J53" s="300">
        <f t="shared" si="14"/>
        <v>20000</v>
      </c>
      <c r="K53" s="300">
        <f t="shared" si="14"/>
        <v>20000</v>
      </c>
      <c r="L53" s="300">
        <f t="shared" si="14"/>
        <v>450572.43109999999</v>
      </c>
      <c r="M53" s="1"/>
      <c r="N53" s="1"/>
      <c r="O53" s="1"/>
      <c r="P53" s="1"/>
      <c r="Q53" s="1"/>
      <c r="R53" s="1"/>
      <c r="S53"/>
      <c r="T53"/>
      <c r="U53"/>
    </row>
    <row r="54" spans="1:30" s="439" customFormat="1" ht="15.75" customHeight="1">
      <c r="A54" s="804" t="s">
        <v>89</v>
      </c>
      <c r="B54" s="804"/>
      <c r="C54" s="804"/>
      <c r="D54" s="804"/>
      <c r="E54" s="804"/>
      <c r="F54" s="56">
        <f>F45</f>
        <v>350572.43109999999</v>
      </c>
      <c r="G54" s="56">
        <f t="shared" si="14"/>
        <v>20000</v>
      </c>
      <c r="H54" s="56">
        <f t="shared" si="14"/>
        <v>20000</v>
      </c>
      <c r="I54" s="56">
        <f t="shared" si="14"/>
        <v>20000</v>
      </c>
      <c r="J54" s="56">
        <f t="shared" si="14"/>
        <v>20000</v>
      </c>
      <c r="K54" s="56">
        <f t="shared" si="14"/>
        <v>20000</v>
      </c>
      <c r="L54" s="56">
        <f t="shared" si="14"/>
        <v>450572.43109999999</v>
      </c>
      <c r="M54" s="1"/>
      <c r="N54" s="1"/>
      <c r="O54" s="1"/>
      <c r="P54" s="1"/>
      <c r="Q54" s="1"/>
      <c r="R54" s="1"/>
      <c r="S54"/>
      <c r="T54"/>
      <c r="U54"/>
    </row>
    <row r="55" spans="1:30" s="439" customFormat="1" ht="15.75" customHeight="1">
      <c r="A55" s="810"/>
      <c r="B55" s="811" t="s">
        <v>90</v>
      </c>
      <c r="C55" s="811"/>
      <c r="D55" s="811"/>
      <c r="E55" s="811"/>
      <c r="F55" s="56">
        <f t="shared" ref="F55:L61" si="15">F46</f>
        <v>0</v>
      </c>
      <c r="G55" s="56">
        <f t="shared" si="15"/>
        <v>0</v>
      </c>
      <c r="H55" s="56">
        <f t="shared" si="15"/>
        <v>0</v>
      </c>
      <c r="I55" s="56">
        <f t="shared" si="15"/>
        <v>0</v>
      </c>
      <c r="J55" s="56">
        <f t="shared" si="15"/>
        <v>0</v>
      </c>
      <c r="K55" s="56">
        <f t="shared" si="15"/>
        <v>0</v>
      </c>
      <c r="L55" s="56">
        <f t="shared" si="15"/>
        <v>0</v>
      </c>
      <c r="M55" s="1"/>
      <c r="N55" s="1"/>
      <c r="O55" s="1"/>
      <c r="P55" s="1"/>
      <c r="Q55" s="1"/>
      <c r="R55" s="1"/>
      <c r="S55"/>
      <c r="T55"/>
      <c r="U55"/>
    </row>
    <row r="56" spans="1:30" s="439" customFormat="1" ht="15.75" customHeight="1">
      <c r="A56" s="810"/>
      <c r="B56" s="806" t="s">
        <v>91</v>
      </c>
      <c r="C56" s="806"/>
      <c r="D56" s="806"/>
      <c r="E56" s="806"/>
      <c r="F56" s="56">
        <f t="shared" si="15"/>
        <v>0</v>
      </c>
      <c r="G56" s="56">
        <f t="shared" si="15"/>
        <v>0</v>
      </c>
      <c r="H56" s="56">
        <f t="shared" si="15"/>
        <v>0</v>
      </c>
      <c r="I56" s="56">
        <f t="shared" si="15"/>
        <v>0</v>
      </c>
      <c r="J56" s="56">
        <f t="shared" si="15"/>
        <v>0</v>
      </c>
      <c r="K56" s="56">
        <f t="shared" si="15"/>
        <v>0</v>
      </c>
      <c r="L56" s="56">
        <f t="shared" si="15"/>
        <v>0</v>
      </c>
      <c r="M56" s="1"/>
      <c r="N56" s="1"/>
      <c r="O56" s="1"/>
      <c r="P56" s="1"/>
      <c r="Q56" s="1"/>
      <c r="R56" s="1"/>
      <c r="S56"/>
      <c r="T56"/>
      <c r="U56"/>
    </row>
    <row r="57" spans="1:30" s="439" customFormat="1" ht="15.75" customHeight="1">
      <c r="A57" s="810"/>
      <c r="B57" s="804" t="s">
        <v>40</v>
      </c>
      <c r="C57" s="804"/>
      <c r="D57" s="804"/>
      <c r="E57" s="804"/>
      <c r="F57" s="56">
        <f t="shared" si="15"/>
        <v>0</v>
      </c>
      <c r="G57" s="56">
        <f t="shared" si="15"/>
        <v>0</v>
      </c>
      <c r="H57" s="56">
        <f t="shared" si="15"/>
        <v>0</v>
      </c>
      <c r="I57" s="56">
        <f t="shared" si="15"/>
        <v>0</v>
      </c>
      <c r="J57" s="56">
        <f t="shared" si="15"/>
        <v>0</v>
      </c>
      <c r="K57" s="56">
        <f t="shared" si="15"/>
        <v>0</v>
      </c>
      <c r="L57" s="56">
        <f t="shared" si="15"/>
        <v>0</v>
      </c>
      <c r="M57" s="1"/>
      <c r="N57" s="1"/>
      <c r="O57" s="1"/>
      <c r="P57" s="1"/>
      <c r="Q57" s="1"/>
      <c r="R57" s="1"/>
      <c r="S57"/>
      <c r="T57"/>
      <c r="U57"/>
    </row>
    <row r="58" spans="1:30" s="439" customFormat="1" ht="78" customHeight="1">
      <c r="A58" s="810"/>
      <c r="B58" s="804" t="s">
        <v>123</v>
      </c>
      <c r="C58" s="804"/>
      <c r="D58" s="804"/>
      <c r="E58" s="804"/>
      <c r="F58" s="56">
        <f t="shared" si="15"/>
        <v>0</v>
      </c>
      <c r="G58" s="56">
        <f t="shared" si="15"/>
        <v>0</v>
      </c>
      <c r="H58" s="56">
        <f t="shared" si="15"/>
        <v>0</v>
      </c>
      <c r="I58" s="56">
        <f t="shared" si="15"/>
        <v>0</v>
      </c>
      <c r="J58" s="56">
        <f t="shared" si="15"/>
        <v>0</v>
      </c>
      <c r="K58" s="56">
        <f t="shared" si="15"/>
        <v>0</v>
      </c>
      <c r="L58" s="56">
        <f t="shared" si="15"/>
        <v>0</v>
      </c>
      <c r="M58" s="1"/>
      <c r="N58" s="1"/>
      <c r="O58" s="1"/>
      <c r="P58" s="1"/>
      <c r="Q58" s="1"/>
      <c r="R58" s="1"/>
      <c r="S58"/>
      <c r="T58"/>
      <c r="U58"/>
    </row>
    <row r="59" spans="1:30" s="439" customFormat="1" ht="15.75" customHeight="1">
      <c r="A59" s="804" t="s">
        <v>93</v>
      </c>
      <c r="B59" s="804"/>
      <c r="C59" s="804"/>
      <c r="D59" s="804"/>
      <c r="E59" s="804"/>
      <c r="F59" s="56">
        <f t="shared" si="15"/>
        <v>0</v>
      </c>
      <c r="G59" s="56">
        <f t="shared" si="15"/>
        <v>0</v>
      </c>
      <c r="H59" s="56">
        <f t="shared" si="15"/>
        <v>0</v>
      </c>
      <c r="I59" s="56">
        <f t="shared" si="15"/>
        <v>0</v>
      </c>
      <c r="J59" s="56">
        <f t="shared" si="15"/>
        <v>0</v>
      </c>
      <c r="K59" s="56">
        <f t="shared" si="15"/>
        <v>0</v>
      </c>
      <c r="L59" s="56">
        <f t="shared" si="15"/>
        <v>0</v>
      </c>
      <c r="M59" s="1"/>
      <c r="N59" s="1"/>
      <c r="O59" s="1"/>
      <c r="P59" s="1"/>
      <c r="Q59" s="1"/>
      <c r="R59" s="1"/>
      <c r="S59"/>
      <c r="T59"/>
      <c r="U59"/>
    </row>
    <row r="60" spans="1:30" s="439" customFormat="1" ht="15.75" customHeight="1">
      <c r="A60" s="804" t="s">
        <v>94</v>
      </c>
      <c r="B60" s="804"/>
      <c r="C60" s="804"/>
      <c r="D60" s="804"/>
      <c r="E60" s="804"/>
      <c r="F60" s="56">
        <f t="shared" si="15"/>
        <v>0</v>
      </c>
      <c r="G60" s="56">
        <f t="shared" si="15"/>
        <v>0</v>
      </c>
      <c r="H60" s="56">
        <f t="shared" si="15"/>
        <v>0</v>
      </c>
      <c r="I60" s="56">
        <f t="shared" si="15"/>
        <v>0</v>
      </c>
      <c r="J60" s="56">
        <f t="shared" si="15"/>
        <v>0</v>
      </c>
      <c r="K60" s="56">
        <f t="shared" si="15"/>
        <v>0</v>
      </c>
      <c r="L60" s="56">
        <f t="shared" si="15"/>
        <v>0</v>
      </c>
      <c r="M60" s="1"/>
      <c r="N60" s="1"/>
      <c r="O60" s="1"/>
      <c r="P60" s="1"/>
      <c r="Q60" s="1"/>
      <c r="R60" s="1"/>
      <c r="S60"/>
      <c r="T60"/>
      <c r="U60"/>
    </row>
    <row r="61" spans="1:30" s="439" customFormat="1" ht="15.75" customHeight="1">
      <c r="A61" s="804" t="s">
        <v>95</v>
      </c>
      <c r="B61" s="804"/>
      <c r="C61" s="804"/>
      <c r="D61" s="804"/>
      <c r="E61" s="804"/>
      <c r="F61" s="56">
        <f t="shared" si="15"/>
        <v>0</v>
      </c>
      <c r="G61" s="56">
        <f t="shared" si="15"/>
        <v>0</v>
      </c>
      <c r="H61" s="56">
        <f t="shared" si="15"/>
        <v>0</v>
      </c>
      <c r="I61" s="56">
        <f t="shared" si="15"/>
        <v>0</v>
      </c>
      <c r="J61" s="56">
        <f t="shared" si="15"/>
        <v>0</v>
      </c>
      <c r="K61" s="56">
        <f t="shared" si="15"/>
        <v>0</v>
      </c>
      <c r="L61" s="56">
        <f t="shared" si="15"/>
        <v>0</v>
      </c>
      <c r="M61" s="1"/>
      <c r="N61" s="1"/>
      <c r="O61" s="1"/>
      <c r="P61" s="1"/>
      <c r="Q61" s="1"/>
      <c r="R61" s="1"/>
      <c r="S61"/>
      <c r="T61"/>
      <c r="U61"/>
    </row>
    <row r="62" spans="1:30" s="439" customFormat="1" ht="74.25" customHeight="1">
      <c r="A62" s="1033" t="s">
        <v>1330</v>
      </c>
      <c r="B62" s="1034"/>
      <c r="C62" s="1034"/>
      <c r="D62" s="1034"/>
      <c r="E62" s="1035"/>
      <c r="F62" s="55">
        <f>F63+F68+F69+F70</f>
        <v>234867.39345999999</v>
      </c>
      <c r="G62" s="55">
        <f t="shared" ref="G62:K62" si="16">G63+G68+G69+G70</f>
        <v>0</v>
      </c>
      <c r="H62" s="55">
        <f t="shared" si="16"/>
        <v>0</v>
      </c>
      <c r="I62" s="55">
        <f t="shared" si="16"/>
        <v>0</v>
      </c>
      <c r="J62" s="55">
        <f t="shared" si="16"/>
        <v>0</v>
      </c>
      <c r="K62" s="55">
        <f t="shared" si="16"/>
        <v>0</v>
      </c>
      <c r="L62" s="55">
        <f>F62+G62+H62+I62+J62+K62</f>
        <v>234867.39345999999</v>
      </c>
      <c r="M62" s="219" t="s">
        <v>1326</v>
      </c>
      <c r="N62" s="115" t="s">
        <v>1327</v>
      </c>
      <c r="O62" s="66"/>
      <c r="P62" s="66"/>
      <c r="Q62" s="634"/>
      <c r="R62" s="223">
        <v>136421</v>
      </c>
      <c r="S62" s="370" t="s">
        <v>1453</v>
      </c>
      <c r="T62"/>
      <c r="U62"/>
    </row>
    <row r="63" spans="1:30" s="439" customFormat="1" ht="15.75" customHeight="1">
      <c r="A63" s="962" t="s">
        <v>89</v>
      </c>
      <c r="B63" s="963"/>
      <c r="C63" s="963"/>
      <c r="D63" s="963"/>
      <c r="E63" s="964"/>
      <c r="F63" s="707">
        <f>136421+80247.4+18198.99346</f>
        <v>234867.39345999999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f>F63+G63+H63+I63+J63+K63</f>
        <v>234867.39345999999</v>
      </c>
      <c r="M63" s="1"/>
      <c r="N63" s="219" t="s">
        <v>1452</v>
      </c>
      <c r="O63" s="66"/>
      <c r="P63" s="66"/>
      <c r="Q63" s="66"/>
      <c r="R63" s="223">
        <v>80247.399999999994</v>
      </c>
      <c r="S63"/>
      <c r="T63"/>
      <c r="U63"/>
    </row>
    <row r="64" spans="1:30" s="439" customFormat="1" ht="15.75" customHeight="1">
      <c r="A64" s="965"/>
      <c r="B64" s="968" t="s">
        <v>90</v>
      </c>
      <c r="C64" s="969"/>
      <c r="D64" s="969"/>
      <c r="E64" s="970"/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f>F64+G64+H64+I64+J64+K64</f>
        <v>0</v>
      </c>
      <c r="M64" s="1"/>
      <c r="N64" s="1"/>
      <c r="O64" s="1"/>
      <c r="P64" s="1"/>
      <c r="Q64" s="1"/>
      <c r="R64" s="221"/>
      <c r="S64"/>
      <c r="T64"/>
      <c r="U64"/>
    </row>
    <row r="65" spans="1:21" s="439" customFormat="1" ht="15.75" customHeight="1">
      <c r="A65" s="966"/>
      <c r="B65" s="971" t="s">
        <v>91</v>
      </c>
      <c r="C65" s="972"/>
      <c r="D65" s="972"/>
      <c r="E65" s="973"/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f t="shared" ref="L65:L70" si="17">F65+G65+H65+I65+J65+K65</f>
        <v>0</v>
      </c>
      <c r="M65" s="1"/>
      <c r="N65" s="1"/>
      <c r="O65" s="1"/>
      <c r="P65" s="1"/>
      <c r="Q65" s="1"/>
      <c r="R65" s="221"/>
      <c r="S65"/>
      <c r="T65"/>
      <c r="U65"/>
    </row>
    <row r="66" spans="1:21" s="439" customFormat="1" ht="15.75" customHeight="1">
      <c r="A66" s="966"/>
      <c r="B66" s="962" t="s">
        <v>40</v>
      </c>
      <c r="C66" s="963"/>
      <c r="D66" s="963"/>
      <c r="E66" s="964"/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f t="shared" si="17"/>
        <v>0</v>
      </c>
      <c r="M66" s="1"/>
      <c r="N66" s="1"/>
      <c r="O66" s="1"/>
      <c r="P66" s="1"/>
      <c r="Q66" s="1"/>
      <c r="R66" s="221"/>
      <c r="S66"/>
      <c r="T66"/>
      <c r="U66"/>
    </row>
    <row r="67" spans="1:21" s="439" customFormat="1" ht="65.25" customHeight="1">
      <c r="A67" s="967"/>
      <c r="B67" s="962" t="s">
        <v>123</v>
      </c>
      <c r="C67" s="963"/>
      <c r="D67" s="963"/>
      <c r="E67" s="964"/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f t="shared" si="17"/>
        <v>0</v>
      </c>
      <c r="M67" s="1"/>
      <c r="N67" s="1"/>
      <c r="O67" s="1"/>
      <c r="P67" s="1"/>
      <c r="Q67" s="1"/>
      <c r="R67" s="1"/>
      <c r="S67"/>
      <c r="T67"/>
      <c r="U67"/>
    </row>
    <row r="68" spans="1:21" s="439" customFormat="1" ht="15.75" customHeight="1">
      <c r="A68" s="962" t="s">
        <v>93</v>
      </c>
      <c r="B68" s="963"/>
      <c r="C68" s="963"/>
      <c r="D68" s="963"/>
      <c r="E68" s="964"/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f>F68+G68+H68+I68+J68+K68</f>
        <v>0</v>
      </c>
      <c r="M68" s="1"/>
      <c r="N68" s="1"/>
      <c r="O68" s="1"/>
      <c r="P68" s="1"/>
      <c r="Q68" s="1"/>
      <c r="R68" s="1"/>
      <c r="S68"/>
      <c r="T68"/>
      <c r="U68"/>
    </row>
    <row r="69" spans="1:21" s="439" customFormat="1" ht="15.75" customHeight="1">
      <c r="A69" s="962" t="s">
        <v>94</v>
      </c>
      <c r="B69" s="963"/>
      <c r="C69" s="963"/>
      <c r="D69" s="963"/>
      <c r="E69" s="964"/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f t="shared" si="17"/>
        <v>0</v>
      </c>
      <c r="M69" s="1"/>
      <c r="N69" s="1"/>
      <c r="O69" s="1"/>
      <c r="P69" s="1"/>
      <c r="Q69" s="1"/>
      <c r="R69" s="1"/>
      <c r="S69"/>
      <c r="T69"/>
      <c r="U69"/>
    </row>
    <row r="70" spans="1:21" s="439" customFormat="1" ht="15.75" customHeight="1">
      <c r="A70" s="962" t="s">
        <v>95</v>
      </c>
      <c r="B70" s="963"/>
      <c r="C70" s="963"/>
      <c r="D70" s="963"/>
      <c r="E70" s="964"/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f t="shared" si="17"/>
        <v>0</v>
      </c>
      <c r="M70" s="1"/>
      <c r="N70" s="1"/>
      <c r="O70" s="1"/>
      <c r="P70" s="1"/>
      <c r="Q70" s="1"/>
      <c r="R70" s="1"/>
      <c r="S70"/>
      <c r="T70"/>
      <c r="U70"/>
    </row>
    <row r="71" spans="1:21" s="439" customFormat="1" ht="60" customHeight="1">
      <c r="A71" s="974" t="s">
        <v>1331</v>
      </c>
      <c r="B71" s="975"/>
      <c r="C71" s="975"/>
      <c r="D71" s="975"/>
      <c r="E71" s="976"/>
      <c r="F71" s="55">
        <f>F72+F77+F78+F79</f>
        <v>88705.037639999995</v>
      </c>
      <c r="G71" s="55">
        <f t="shared" ref="G71:K71" si="18">G72+G77+G78+G79</f>
        <v>20000</v>
      </c>
      <c r="H71" s="55">
        <f t="shared" si="18"/>
        <v>20000</v>
      </c>
      <c r="I71" s="55">
        <f t="shared" si="18"/>
        <v>20000</v>
      </c>
      <c r="J71" s="55">
        <f t="shared" si="18"/>
        <v>20000</v>
      </c>
      <c r="K71" s="55">
        <f t="shared" si="18"/>
        <v>20000</v>
      </c>
      <c r="L71" s="55">
        <f>F71+G71+H71+I71+J71+K71</f>
        <v>188705.03764</v>
      </c>
      <c r="M71" s="219" t="s">
        <v>734</v>
      </c>
      <c r="N71" s="1"/>
      <c r="O71" s="1"/>
      <c r="P71" s="220"/>
      <c r="Q71" s="220">
        <v>45569.59</v>
      </c>
      <c r="R71" s="220">
        <v>20000</v>
      </c>
      <c r="S71">
        <v>20000</v>
      </c>
      <c r="T71">
        <v>20000</v>
      </c>
      <c r="U71">
        <v>20000</v>
      </c>
    </row>
    <row r="72" spans="1:21" s="439" customFormat="1" ht="15.75" customHeight="1">
      <c r="A72" s="962" t="s">
        <v>89</v>
      </c>
      <c r="B72" s="963"/>
      <c r="C72" s="963"/>
      <c r="D72" s="963"/>
      <c r="E72" s="964"/>
      <c r="F72" s="708">
        <f>45569.59+43135.44764</f>
        <v>88705.037639999995</v>
      </c>
      <c r="G72" s="53">
        <v>20000</v>
      </c>
      <c r="H72" s="53">
        <v>20000</v>
      </c>
      <c r="I72" s="53">
        <v>20000</v>
      </c>
      <c r="J72" s="53">
        <v>20000</v>
      </c>
      <c r="K72" s="53">
        <v>20000</v>
      </c>
      <c r="L72" s="53">
        <f>SUM(F72:K72)</f>
        <v>188705.03764</v>
      </c>
      <c r="M72" s="66"/>
      <c r="N72" s="1"/>
      <c r="O72" s="1"/>
      <c r="P72" s="220"/>
      <c r="Q72" s="220">
        <v>45569.59</v>
      </c>
      <c r="R72" s="220">
        <v>20000</v>
      </c>
      <c r="S72">
        <v>20000</v>
      </c>
      <c r="T72">
        <v>20000</v>
      </c>
      <c r="U72">
        <v>20000</v>
      </c>
    </row>
    <row r="73" spans="1:21" s="439" customFormat="1" ht="15.75" customHeight="1">
      <c r="A73" s="965"/>
      <c r="B73" s="968" t="s">
        <v>90</v>
      </c>
      <c r="C73" s="969"/>
      <c r="D73" s="969"/>
      <c r="E73" s="970"/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f t="shared" ref="L73:L79" si="19">SUM(F73:K73)</f>
        <v>0</v>
      </c>
      <c r="M73" s="66"/>
      <c r="N73" s="1"/>
      <c r="O73" s="1"/>
      <c r="P73" s="220"/>
      <c r="Q73" s="220">
        <v>0</v>
      </c>
      <c r="R73" s="220">
        <v>0</v>
      </c>
      <c r="S73">
        <v>0</v>
      </c>
      <c r="T73">
        <v>0</v>
      </c>
      <c r="U73">
        <v>0</v>
      </c>
    </row>
    <row r="74" spans="1:21" s="439" customFormat="1" ht="15.75" customHeight="1">
      <c r="A74" s="966"/>
      <c r="B74" s="971" t="s">
        <v>91</v>
      </c>
      <c r="C74" s="972"/>
      <c r="D74" s="972"/>
      <c r="E74" s="973"/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f t="shared" si="19"/>
        <v>0</v>
      </c>
      <c r="M74" s="66"/>
      <c r="N74" s="1"/>
      <c r="O74" s="1"/>
      <c r="P74" s="220"/>
      <c r="Q74" s="220">
        <v>0</v>
      </c>
      <c r="R74" s="220">
        <v>0</v>
      </c>
      <c r="S74">
        <v>0</v>
      </c>
      <c r="T74">
        <v>0</v>
      </c>
      <c r="U74">
        <v>0</v>
      </c>
    </row>
    <row r="75" spans="1:21" s="439" customFormat="1" ht="15.75" customHeight="1">
      <c r="A75" s="966"/>
      <c r="B75" s="962" t="s">
        <v>40</v>
      </c>
      <c r="C75" s="963"/>
      <c r="D75" s="963"/>
      <c r="E75" s="964"/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f t="shared" si="19"/>
        <v>0</v>
      </c>
      <c r="M75" s="66"/>
      <c r="N75" s="1"/>
      <c r="O75" s="1"/>
      <c r="P75" s="220"/>
      <c r="Q75" s="220">
        <v>0</v>
      </c>
      <c r="R75" s="220">
        <v>0</v>
      </c>
      <c r="S75">
        <v>0</v>
      </c>
      <c r="T75">
        <v>0</v>
      </c>
      <c r="U75">
        <v>0</v>
      </c>
    </row>
    <row r="76" spans="1:21" s="439" customFormat="1" ht="15.75" customHeight="1">
      <c r="A76" s="967"/>
      <c r="B76" s="962" t="s">
        <v>123</v>
      </c>
      <c r="C76" s="963"/>
      <c r="D76" s="963"/>
      <c r="E76" s="964"/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f t="shared" si="19"/>
        <v>0</v>
      </c>
      <c r="M76" s="66"/>
      <c r="N76" s="1"/>
      <c r="O76" s="1"/>
      <c r="P76" s="220"/>
      <c r="Q76" s="220">
        <v>0</v>
      </c>
      <c r="R76" s="220">
        <v>0</v>
      </c>
      <c r="S76">
        <v>0</v>
      </c>
      <c r="T76">
        <v>0</v>
      </c>
      <c r="U76">
        <v>0</v>
      </c>
    </row>
    <row r="77" spans="1:21" s="439" customFormat="1" ht="15.75">
      <c r="A77" s="1036" t="s">
        <v>93</v>
      </c>
      <c r="B77" s="1037"/>
      <c r="C77" s="1037"/>
      <c r="D77" s="1037"/>
      <c r="E77" s="1038"/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f t="shared" si="19"/>
        <v>0</v>
      </c>
      <c r="M77" s="66"/>
      <c r="N77" s="1"/>
      <c r="O77" s="1"/>
      <c r="P77" s="220"/>
      <c r="Q77" s="220">
        <v>0</v>
      </c>
      <c r="R77" s="220">
        <v>0</v>
      </c>
      <c r="S77">
        <v>0</v>
      </c>
      <c r="T77">
        <v>0</v>
      </c>
      <c r="U77">
        <v>0</v>
      </c>
    </row>
    <row r="78" spans="1:21" s="439" customFormat="1" ht="15.75" customHeight="1">
      <c r="A78" s="962" t="s">
        <v>94</v>
      </c>
      <c r="B78" s="963"/>
      <c r="C78" s="963"/>
      <c r="D78" s="963"/>
      <c r="E78" s="964"/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f t="shared" si="19"/>
        <v>0</v>
      </c>
      <c r="M78" s="66"/>
      <c r="N78" s="1"/>
      <c r="O78" s="1"/>
      <c r="P78" s="220"/>
      <c r="Q78" s="220">
        <v>0</v>
      </c>
      <c r="R78" s="220">
        <v>0</v>
      </c>
      <c r="S78">
        <v>0</v>
      </c>
      <c r="T78">
        <v>0</v>
      </c>
      <c r="U78">
        <v>0</v>
      </c>
    </row>
    <row r="79" spans="1:21" s="439" customFormat="1" ht="16.5" customHeight="1">
      <c r="A79" s="962" t="s">
        <v>95</v>
      </c>
      <c r="B79" s="963"/>
      <c r="C79" s="963"/>
      <c r="D79" s="963"/>
      <c r="E79" s="964"/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f t="shared" si="19"/>
        <v>0</v>
      </c>
      <c r="M79" s="66"/>
      <c r="N79" s="1"/>
      <c r="O79" s="1"/>
      <c r="P79" s="220"/>
      <c r="Q79" s="220">
        <v>0</v>
      </c>
      <c r="R79" s="220">
        <v>0</v>
      </c>
      <c r="S79">
        <v>0</v>
      </c>
      <c r="T79">
        <v>0</v>
      </c>
      <c r="U79">
        <v>0</v>
      </c>
    </row>
    <row r="80" spans="1:21" s="439" customFormat="1" ht="48.75" customHeight="1">
      <c r="A80" s="974" t="s">
        <v>1332</v>
      </c>
      <c r="B80" s="975"/>
      <c r="C80" s="975"/>
      <c r="D80" s="975"/>
      <c r="E80" s="976"/>
      <c r="F80" s="55">
        <f>F81+F86+F87+F88</f>
        <v>14000</v>
      </c>
      <c r="G80" s="55">
        <f t="shared" ref="G80:K80" si="20">G81+G86+G87+G88</f>
        <v>0</v>
      </c>
      <c r="H80" s="55">
        <f t="shared" si="20"/>
        <v>0</v>
      </c>
      <c r="I80" s="55">
        <f t="shared" si="20"/>
        <v>0</v>
      </c>
      <c r="J80" s="55">
        <f t="shared" si="20"/>
        <v>0</v>
      </c>
      <c r="K80" s="55">
        <f t="shared" si="20"/>
        <v>0</v>
      </c>
      <c r="L80" s="55">
        <f>F80+G80+H80+I80+J80+K80</f>
        <v>14000</v>
      </c>
      <c r="M80" s="219" t="s">
        <v>733</v>
      </c>
      <c r="N80" s="1"/>
      <c r="O80" s="1"/>
      <c r="P80" s="1"/>
      <c r="Q80" s="1">
        <v>0</v>
      </c>
      <c r="R80" s="1">
        <v>0</v>
      </c>
      <c r="S80">
        <v>0</v>
      </c>
      <c r="T80">
        <v>0</v>
      </c>
      <c r="U80">
        <v>0</v>
      </c>
    </row>
    <row r="81" spans="1:21" s="439" customFormat="1" ht="23.25" customHeight="1">
      <c r="A81" s="962" t="s">
        <v>89</v>
      </c>
      <c r="B81" s="963"/>
      <c r="C81" s="963"/>
      <c r="D81" s="963"/>
      <c r="E81" s="964"/>
      <c r="F81" s="53">
        <v>14000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f>SUM(F81:K81)</f>
        <v>14000</v>
      </c>
      <c r="M81" s="1"/>
      <c r="N81" s="1"/>
      <c r="O81" s="1"/>
      <c r="P81" s="1"/>
      <c r="Q81" s="1"/>
      <c r="R81" s="1"/>
      <c r="S81"/>
      <c r="T81"/>
      <c r="U81"/>
    </row>
    <row r="82" spans="1:21" s="439" customFormat="1" ht="15.75">
      <c r="A82" s="965"/>
      <c r="B82" s="968" t="s">
        <v>90</v>
      </c>
      <c r="C82" s="969"/>
      <c r="D82" s="969"/>
      <c r="E82" s="970"/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f t="shared" ref="L82:L89" si="21">SUM(F82:K82)</f>
        <v>0</v>
      </c>
      <c r="M82" s="1"/>
      <c r="N82" s="1"/>
      <c r="O82" s="1"/>
      <c r="P82" s="1"/>
      <c r="Q82" s="1"/>
      <c r="R82" s="1"/>
      <c r="S82"/>
      <c r="T82"/>
      <c r="U82"/>
    </row>
    <row r="83" spans="1:21" s="439" customFormat="1" ht="15.75">
      <c r="A83" s="966"/>
      <c r="B83" s="971" t="s">
        <v>91</v>
      </c>
      <c r="C83" s="972"/>
      <c r="D83" s="972"/>
      <c r="E83" s="973"/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f t="shared" si="21"/>
        <v>0</v>
      </c>
      <c r="M83" s="1"/>
      <c r="N83" s="1"/>
      <c r="O83" s="1"/>
      <c r="P83" s="1"/>
      <c r="Q83" s="1"/>
      <c r="R83" s="1"/>
      <c r="S83"/>
      <c r="T83"/>
      <c r="U83"/>
    </row>
    <row r="84" spans="1:21" s="439" customFormat="1" ht="15.75">
      <c r="A84" s="966"/>
      <c r="B84" s="962" t="s">
        <v>40</v>
      </c>
      <c r="C84" s="963"/>
      <c r="D84" s="963"/>
      <c r="E84" s="964"/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f t="shared" si="21"/>
        <v>0</v>
      </c>
      <c r="M84" s="1"/>
      <c r="N84" s="1"/>
      <c r="O84" s="1"/>
      <c r="P84" s="1"/>
      <c r="Q84" s="1"/>
      <c r="R84" s="1"/>
      <c r="S84"/>
      <c r="T84"/>
      <c r="U84"/>
    </row>
    <row r="85" spans="1:21" s="439" customFormat="1" ht="15.75">
      <c r="A85" s="967"/>
      <c r="B85" s="962" t="s">
        <v>123</v>
      </c>
      <c r="C85" s="963"/>
      <c r="D85" s="963"/>
      <c r="E85" s="964"/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f t="shared" si="21"/>
        <v>0</v>
      </c>
      <c r="M85" s="1"/>
      <c r="N85" s="1"/>
      <c r="O85" s="1"/>
      <c r="P85" s="1"/>
      <c r="Q85" s="1"/>
      <c r="R85" s="1"/>
      <c r="S85"/>
      <c r="T85"/>
      <c r="U85"/>
    </row>
    <row r="86" spans="1:21" s="439" customFormat="1" ht="15.75">
      <c r="A86" s="962" t="s">
        <v>93</v>
      </c>
      <c r="B86" s="963"/>
      <c r="C86" s="963"/>
      <c r="D86" s="963"/>
      <c r="E86" s="964"/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f t="shared" si="21"/>
        <v>0</v>
      </c>
      <c r="M86" s="1"/>
      <c r="N86" s="1"/>
      <c r="O86" s="1"/>
      <c r="P86" s="1"/>
      <c r="Q86" s="1"/>
      <c r="R86" s="1"/>
      <c r="S86"/>
      <c r="T86"/>
      <c r="U86"/>
    </row>
    <row r="87" spans="1:21" s="439" customFormat="1" ht="15.75">
      <c r="A87" s="962" t="s">
        <v>94</v>
      </c>
      <c r="B87" s="963"/>
      <c r="C87" s="963"/>
      <c r="D87" s="963"/>
      <c r="E87" s="964"/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f t="shared" si="21"/>
        <v>0</v>
      </c>
      <c r="M87" s="1"/>
      <c r="N87" s="1"/>
      <c r="O87" s="1"/>
      <c r="P87" s="1"/>
      <c r="Q87" s="1"/>
      <c r="R87" s="1"/>
      <c r="S87"/>
      <c r="T87"/>
      <c r="U87"/>
    </row>
    <row r="88" spans="1:21" s="439" customFormat="1" ht="15.75">
      <c r="A88" s="962" t="s">
        <v>95</v>
      </c>
      <c r="B88" s="963"/>
      <c r="C88" s="963"/>
      <c r="D88" s="963"/>
      <c r="E88" s="964"/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f t="shared" si="21"/>
        <v>0</v>
      </c>
      <c r="M88" s="1"/>
      <c r="N88" s="1"/>
      <c r="O88" s="1"/>
      <c r="P88" s="1"/>
      <c r="Q88" s="1"/>
      <c r="R88" s="1"/>
      <c r="S88"/>
      <c r="T88"/>
      <c r="U88"/>
    </row>
    <row r="89" spans="1:21" s="439" customFormat="1" ht="15.75">
      <c r="A89" s="1007" t="s">
        <v>97</v>
      </c>
      <c r="B89" s="1008"/>
      <c r="C89" s="1008"/>
      <c r="D89" s="1008"/>
      <c r="E89" s="1009"/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f t="shared" si="21"/>
        <v>0</v>
      </c>
      <c r="M89" s="1"/>
      <c r="N89" s="1"/>
      <c r="O89" s="1"/>
      <c r="P89" s="1"/>
      <c r="Q89" s="1"/>
      <c r="R89" s="1"/>
      <c r="S89"/>
      <c r="T89"/>
      <c r="U89"/>
    </row>
    <row r="90" spans="1:21" s="439" customFormat="1" ht="62.25" customHeight="1">
      <c r="A90" s="1039" t="s">
        <v>1458</v>
      </c>
      <c r="B90" s="1040"/>
      <c r="C90" s="1040"/>
      <c r="D90" s="1040"/>
      <c r="E90" s="1041"/>
      <c r="F90" s="652">
        <f>F91+F96+F97+F98</f>
        <v>13000</v>
      </c>
      <c r="G90" s="652">
        <f t="shared" ref="G90:K90" si="22">G91+G96+G97+G98</f>
        <v>0</v>
      </c>
      <c r="H90" s="652">
        <f t="shared" si="22"/>
        <v>0</v>
      </c>
      <c r="I90" s="652">
        <f t="shared" si="22"/>
        <v>0</v>
      </c>
      <c r="J90" s="652">
        <f t="shared" si="22"/>
        <v>0</v>
      </c>
      <c r="K90" s="652">
        <f t="shared" si="22"/>
        <v>0</v>
      </c>
      <c r="L90" s="652">
        <f>F90+G90+H90+I90+J90+K90</f>
        <v>13000</v>
      </c>
      <c r="M90" s="637" t="s">
        <v>1455</v>
      </c>
      <c r="N90" s="1"/>
      <c r="O90" s="1"/>
      <c r="P90" s="1"/>
      <c r="Q90" s="1"/>
      <c r="R90" s="1"/>
      <c r="S90"/>
      <c r="T90"/>
      <c r="U90"/>
    </row>
    <row r="91" spans="1:21" s="439" customFormat="1" ht="15.75">
      <c r="A91" s="962" t="s">
        <v>89</v>
      </c>
      <c r="B91" s="963"/>
      <c r="C91" s="963"/>
      <c r="D91" s="963"/>
      <c r="E91" s="964"/>
      <c r="F91" s="53">
        <v>13000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f>SUM(F91:K91)</f>
        <v>13000</v>
      </c>
      <c r="M91" s="1"/>
      <c r="N91" s="1"/>
      <c r="O91" s="1"/>
      <c r="P91" s="1"/>
      <c r="Q91" s="1"/>
      <c r="R91" s="1"/>
      <c r="S91"/>
      <c r="T91"/>
      <c r="U91"/>
    </row>
    <row r="92" spans="1:21" s="439" customFormat="1" ht="15.75">
      <c r="A92" s="965"/>
      <c r="B92" s="968" t="s">
        <v>90</v>
      </c>
      <c r="C92" s="969"/>
      <c r="D92" s="969"/>
      <c r="E92" s="970"/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f t="shared" ref="L92:L99" si="23">SUM(F92:K92)</f>
        <v>0</v>
      </c>
      <c r="M92" s="1"/>
      <c r="N92" s="1"/>
      <c r="O92" s="1"/>
      <c r="P92" s="1"/>
      <c r="Q92" s="1"/>
      <c r="R92" s="1"/>
      <c r="S92"/>
      <c r="T92"/>
      <c r="U92"/>
    </row>
    <row r="93" spans="1:21" s="439" customFormat="1" ht="15.75">
      <c r="A93" s="966"/>
      <c r="B93" s="971" t="s">
        <v>91</v>
      </c>
      <c r="C93" s="972"/>
      <c r="D93" s="972"/>
      <c r="E93" s="973"/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f t="shared" si="23"/>
        <v>0</v>
      </c>
      <c r="M93" s="1"/>
      <c r="N93" s="1"/>
      <c r="O93" s="1"/>
      <c r="P93" s="1"/>
      <c r="Q93" s="1"/>
      <c r="R93" s="1"/>
      <c r="S93"/>
      <c r="T93"/>
      <c r="U93"/>
    </row>
    <row r="94" spans="1:21" s="439" customFormat="1" ht="15.75">
      <c r="A94" s="966"/>
      <c r="B94" s="962" t="s">
        <v>40</v>
      </c>
      <c r="C94" s="963"/>
      <c r="D94" s="963"/>
      <c r="E94" s="964"/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f t="shared" si="23"/>
        <v>0</v>
      </c>
      <c r="M94" s="1"/>
      <c r="N94" s="1"/>
      <c r="O94" s="1"/>
      <c r="P94" s="1"/>
      <c r="Q94" s="1"/>
      <c r="R94" s="1"/>
      <c r="S94"/>
      <c r="T94"/>
      <c r="U94"/>
    </row>
    <row r="95" spans="1:21" s="439" customFormat="1" ht="15.75">
      <c r="A95" s="967"/>
      <c r="B95" s="962" t="s">
        <v>123</v>
      </c>
      <c r="C95" s="963"/>
      <c r="D95" s="963"/>
      <c r="E95" s="964"/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f t="shared" si="23"/>
        <v>0</v>
      </c>
      <c r="M95" s="1"/>
      <c r="N95" s="1"/>
      <c r="O95" s="1"/>
      <c r="P95" s="1"/>
      <c r="Q95" s="1"/>
      <c r="R95" s="1"/>
      <c r="S95"/>
      <c r="T95"/>
      <c r="U95"/>
    </row>
    <row r="96" spans="1:21" s="439" customFormat="1" ht="15.75">
      <c r="A96" s="962" t="s">
        <v>93</v>
      </c>
      <c r="B96" s="963"/>
      <c r="C96" s="963"/>
      <c r="D96" s="963"/>
      <c r="E96" s="964"/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f t="shared" si="23"/>
        <v>0</v>
      </c>
      <c r="M96" s="1"/>
      <c r="N96" s="1"/>
      <c r="O96" s="1"/>
      <c r="P96" s="1"/>
      <c r="Q96" s="1"/>
      <c r="R96" s="1"/>
      <c r="S96"/>
      <c r="T96"/>
      <c r="U96"/>
    </row>
    <row r="97" spans="1:21" s="439" customFormat="1" ht="15.75">
      <c r="A97" s="962" t="s">
        <v>94</v>
      </c>
      <c r="B97" s="963"/>
      <c r="C97" s="963"/>
      <c r="D97" s="963"/>
      <c r="E97" s="964"/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f t="shared" si="23"/>
        <v>0</v>
      </c>
      <c r="M97" s="1"/>
      <c r="N97" s="1"/>
      <c r="O97" s="1"/>
      <c r="P97" s="1"/>
      <c r="Q97" s="1"/>
      <c r="R97" s="1"/>
      <c r="S97"/>
      <c r="T97"/>
      <c r="U97"/>
    </row>
    <row r="98" spans="1:21" s="439" customFormat="1" ht="15.75">
      <c r="A98" s="962" t="s">
        <v>95</v>
      </c>
      <c r="B98" s="963"/>
      <c r="C98" s="963"/>
      <c r="D98" s="963"/>
      <c r="E98" s="964"/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f t="shared" si="23"/>
        <v>0</v>
      </c>
      <c r="M98" s="1"/>
      <c r="N98" s="1"/>
      <c r="O98" s="1"/>
      <c r="P98" s="1"/>
      <c r="Q98" s="1"/>
      <c r="R98" s="1"/>
      <c r="S98"/>
      <c r="T98"/>
      <c r="U98"/>
    </row>
    <row r="99" spans="1:21" s="439" customFormat="1" ht="15.75">
      <c r="A99" s="1007" t="s">
        <v>97</v>
      </c>
      <c r="B99" s="1008"/>
      <c r="C99" s="1008"/>
      <c r="D99" s="1008"/>
      <c r="E99" s="1009"/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f t="shared" si="23"/>
        <v>0</v>
      </c>
      <c r="M99" s="1"/>
      <c r="N99" s="1"/>
      <c r="O99" s="1"/>
      <c r="P99" s="1"/>
      <c r="Q99" s="1"/>
      <c r="R99" s="1"/>
      <c r="S99"/>
      <c r="T99"/>
      <c r="U99"/>
    </row>
    <row r="100" spans="1:21" s="439" customFormat="1" ht="15.75">
      <c r="A100" s="48"/>
      <c r="B100" s="48"/>
      <c r="C100" s="48"/>
      <c r="D100" s="48"/>
      <c r="E100" s="48"/>
      <c r="F100" s="49"/>
      <c r="G100" s="49"/>
      <c r="H100" s="49"/>
      <c r="I100" s="49"/>
      <c r="J100" s="1"/>
      <c r="K100" s="1"/>
      <c r="L100" s="1"/>
      <c r="M100" s="1"/>
      <c r="N100" s="1"/>
      <c r="O100" s="1"/>
      <c r="P100" s="1"/>
      <c r="Q100" s="1"/>
      <c r="R100" s="1"/>
      <c r="S100"/>
      <c r="T100"/>
      <c r="U100"/>
    </row>
    <row r="101" spans="1:21" s="439" customFormat="1" ht="15.75">
      <c r="A101" s="958" t="s">
        <v>1333</v>
      </c>
      <c r="B101" s="958"/>
      <c r="C101" s="958"/>
      <c r="D101" s="958"/>
      <c r="E101" s="958"/>
      <c r="F101" s="95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/>
      <c r="T101"/>
      <c r="U101"/>
    </row>
    <row r="102" spans="1:21" s="439" customFormat="1" ht="105" customHeight="1">
      <c r="A102" s="845" t="s">
        <v>128</v>
      </c>
      <c r="B102" s="847"/>
      <c r="C102" s="423" t="s">
        <v>129</v>
      </c>
      <c r="D102" s="422" t="s">
        <v>843</v>
      </c>
      <c r="E102" s="422" t="s">
        <v>131</v>
      </c>
      <c r="F102" s="422" t="s">
        <v>19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/>
      <c r="T102"/>
      <c r="U102"/>
    </row>
    <row r="103" spans="1:21" s="439" customFormat="1" ht="15.75">
      <c r="A103" s="845">
        <v>1</v>
      </c>
      <c r="B103" s="847"/>
      <c r="C103" s="423">
        <v>2</v>
      </c>
      <c r="D103" s="422">
        <v>3</v>
      </c>
      <c r="E103" s="422">
        <v>4</v>
      </c>
      <c r="F103" s="422">
        <v>5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/>
      <c r="T103"/>
      <c r="U103"/>
    </row>
    <row r="104" spans="1:21" s="439" customFormat="1" ht="39.75" customHeight="1">
      <c r="A104" s="857" t="s">
        <v>1223</v>
      </c>
      <c r="B104" s="1042"/>
      <c r="C104" s="1042"/>
      <c r="D104" s="1042"/>
      <c r="E104" s="1042"/>
      <c r="F104" s="104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/>
      <c r="T104"/>
      <c r="U104"/>
    </row>
    <row r="105" spans="1:21" s="439" customFormat="1" ht="105" customHeight="1">
      <c r="A105" s="867" t="s">
        <v>1334</v>
      </c>
      <c r="B105" s="868"/>
      <c r="C105" s="112" t="s">
        <v>132</v>
      </c>
      <c r="D105" s="111" t="s">
        <v>206</v>
      </c>
      <c r="E105" s="112" t="s">
        <v>185</v>
      </c>
      <c r="F105" s="112" t="s">
        <v>44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/>
      <c r="T105"/>
      <c r="U105"/>
    </row>
    <row r="106" spans="1:21" s="439" customFormat="1" ht="105" customHeight="1">
      <c r="A106" s="855" t="s">
        <v>385</v>
      </c>
      <c r="B106" s="856"/>
      <c r="C106" s="99" t="s">
        <v>1224</v>
      </c>
      <c r="D106" s="97" t="s">
        <v>206</v>
      </c>
      <c r="E106" s="51" t="s">
        <v>186</v>
      </c>
      <c r="F106" s="52" t="s">
        <v>44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/>
      <c r="T106"/>
      <c r="U106"/>
    </row>
    <row r="107" spans="1:21" s="439" customFormat="1" ht="105" customHeight="1">
      <c r="A107" s="855" t="s">
        <v>383</v>
      </c>
      <c r="B107" s="856"/>
      <c r="C107" s="99" t="s">
        <v>1335</v>
      </c>
      <c r="D107" s="97" t="s">
        <v>206</v>
      </c>
      <c r="E107" s="51" t="s">
        <v>185</v>
      </c>
      <c r="F107" s="52" t="s">
        <v>44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/>
      <c r="T107"/>
      <c r="U107"/>
    </row>
    <row r="108" spans="1:21" s="439" customFormat="1" ht="105" customHeight="1">
      <c r="A108" s="855" t="s">
        <v>384</v>
      </c>
      <c r="B108" s="856"/>
      <c r="C108" s="99" t="s">
        <v>1194</v>
      </c>
      <c r="D108" s="97" t="s">
        <v>206</v>
      </c>
      <c r="E108" s="51" t="s">
        <v>185</v>
      </c>
      <c r="F108" s="52" t="s">
        <v>44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/>
      <c r="T108"/>
      <c r="U108"/>
    </row>
    <row r="109" spans="1:21" s="439" customFormat="1" ht="105" customHeight="1">
      <c r="A109" s="855" t="s">
        <v>388</v>
      </c>
      <c r="B109" s="856"/>
      <c r="C109" s="99" t="s">
        <v>1336</v>
      </c>
      <c r="D109" s="97" t="s">
        <v>206</v>
      </c>
      <c r="E109" s="51" t="s">
        <v>185</v>
      </c>
      <c r="F109" s="52" t="s">
        <v>44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/>
      <c r="T109"/>
      <c r="U109"/>
    </row>
    <row r="110" spans="1:21" s="439" customFormat="1" ht="105" customHeight="1">
      <c r="A110" s="855" t="s">
        <v>389</v>
      </c>
      <c r="B110" s="856"/>
      <c r="C110" s="99" t="s">
        <v>1196</v>
      </c>
      <c r="D110" s="97" t="s">
        <v>206</v>
      </c>
      <c r="E110" s="51" t="s">
        <v>185</v>
      </c>
      <c r="F110" s="52" t="s">
        <v>44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/>
      <c r="T110"/>
      <c r="U110"/>
    </row>
    <row r="111" spans="1:21" s="439" customFormat="1" ht="105" customHeight="1">
      <c r="A111" s="855" t="s">
        <v>378</v>
      </c>
      <c r="B111" s="856"/>
      <c r="C111" s="99" t="s">
        <v>1337</v>
      </c>
      <c r="D111" s="97" t="s">
        <v>206</v>
      </c>
      <c r="E111" s="51" t="s">
        <v>185</v>
      </c>
      <c r="F111" s="52" t="s">
        <v>44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/>
      <c r="T111"/>
      <c r="U111"/>
    </row>
    <row r="112" spans="1:21" s="439" customFormat="1" ht="105" customHeight="1">
      <c r="A112" s="855" t="s">
        <v>379</v>
      </c>
      <c r="B112" s="856"/>
      <c r="C112" s="99" t="s">
        <v>1198</v>
      </c>
      <c r="D112" s="97" t="s">
        <v>206</v>
      </c>
      <c r="E112" s="51" t="s">
        <v>185</v>
      </c>
      <c r="F112" s="52" t="s">
        <v>44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/>
      <c r="T112"/>
      <c r="U112"/>
    </row>
    <row r="113" spans="1:21" s="439" customFormat="1" ht="105" customHeight="1">
      <c r="A113" s="855" t="s">
        <v>380</v>
      </c>
      <c r="B113" s="856"/>
      <c r="C113" s="99" t="s">
        <v>1201</v>
      </c>
      <c r="D113" s="97" t="s">
        <v>206</v>
      </c>
      <c r="E113" s="51" t="s">
        <v>185</v>
      </c>
      <c r="F113" s="52" t="s">
        <v>44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/>
      <c r="T113"/>
      <c r="U113"/>
    </row>
    <row r="114" spans="1:21" ht="75">
      <c r="A114" s="855" t="s">
        <v>381</v>
      </c>
      <c r="B114" s="856"/>
      <c r="C114" s="99" t="s">
        <v>1201</v>
      </c>
      <c r="D114" s="97" t="s">
        <v>206</v>
      </c>
      <c r="E114" s="51" t="s">
        <v>185</v>
      </c>
      <c r="F114" s="52" t="s">
        <v>44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/>
      <c r="T114"/>
      <c r="U114"/>
    </row>
    <row r="115" spans="1:21" ht="75">
      <c r="A115" s="855" t="s">
        <v>382</v>
      </c>
      <c r="B115" s="856"/>
      <c r="C115" s="99" t="s">
        <v>1201</v>
      </c>
      <c r="D115" s="97" t="s">
        <v>206</v>
      </c>
      <c r="E115" s="51" t="s">
        <v>185</v>
      </c>
      <c r="F115" s="52" t="s">
        <v>44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/>
      <c r="T115"/>
      <c r="U115"/>
    </row>
    <row r="116" spans="1:21" ht="75">
      <c r="A116" s="867" t="s">
        <v>1338</v>
      </c>
      <c r="B116" s="868"/>
      <c r="C116" s="112" t="s">
        <v>132</v>
      </c>
      <c r="D116" s="111" t="s">
        <v>206</v>
      </c>
      <c r="E116" s="112" t="s">
        <v>185</v>
      </c>
      <c r="F116" s="112" t="s">
        <v>44</v>
      </c>
      <c r="G116" s="1"/>
      <c r="H116" s="1">
        <v>1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/>
      <c r="T116"/>
      <c r="U116"/>
    </row>
    <row r="117" spans="1:21" ht="94.5">
      <c r="A117" s="855" t="s">
        <v>604</v>
      </c>
      <c r="B117" s="856"/>
      <c r="C117" s="99" t="s">
        <v>386</v>
      </c>
      <c r="D117" s="97" t="s">
        <v>206</v>
      </c>
      <c r="E117" s="51" t="s">
        <v>186</v>
      </c>
      <c r="F117" s="52" t="s">
        <v>44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/>
      <c r="T117"/>
      <c r="U117"/>
    </row>
    <row r="118" spans="1:21" ht="126">
      <c r="A118" s="855" t="s">
        <v>605</v>
      </c>
      <c r="B118" s="856"/>
      <c r="C118" s="99" t="s">
        <v>1225</v>
      </c>
      <c r="D118" s="97" t="s">
        <v>206</v>
      </c>
      <c r="E118" s="51" t="s">
        <v>185</v>
      </c>
      <c r="F118" s="52" t="s">
        <v>44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/>
      <c r="T118"/>
      <c r="U118"/>
    </row>
    <row r="119" spans="1:21" ht="94.5">
      <c r="A119" s="855" t="s">
        <v>606</v>
      </c>
      <c r="B119" s="856"/>
      <c r="C119" s="99" t="s">
        <v>329</v>
      </c>
      <c r="D119" s="97" t="s">
        <v>206</v>
      </c>
      <c r="E119" s="51" t="s">
        <v>185</v>
      </c>
      <c r="F119" s="52" t="s">
        <v>44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/>
      <c r="T119"/>
      <c r="U119"/>
    </row>
    <row r="120" spans="1:21" ht="110.25">
      <c r="A120" s="855" t="s">
        <v>607</v>
      </c>
      <c r="B120" s="856"/>
      <c r="C120" s="99" t="s">
        <v>313</v>
      </c>
      <c r="D120" s="97" t="s">
        <v>206</v>
      </c>
      <c r="E120" s="51" t="s">
        <v>185</v>
      </c>
      <c r="F120" s="52" t="s">
        <v>44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/>
      <c r="T120"/>
      <c r="U120"/>
    </row>
    <row r="121" spans="1:21" ht="94.5">
      <c r="A121" s="855" t="s">
        <v>608</v>
      </c>
      <c r="B121" s="856"/>
      <c r="C121" s="99" t="s">
        <v>317</v>
      </c>
      <c r="D121" s="97" t="s">
        <v>206</v>
      </c>
      <c r="E121" s="51" t="s">
        <v>185</v>
      </c>
      <c r="F121" s="52" t="s">
        <v>44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/>
      <c r="T121"/>
      <c r="U121"/>
    </row>
    <row r="122" spans="1:21" ht="110.25">
      <c r="A122" s="855" t="s">
        <v>291</v>
      </c>
      <c r="B122" s="856"/>
      <c r="C122" s="99" t="s">
        <v>318</v>
      </c>
      <c r="D122" s="97" t="s">
        <v>206</v>
      </c>
      <c r="E122" s="51" t="s">
        <v>185</v>
      </c>
      <c r="F122" s="52" t="s">
        <v>44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/>
      <c r="T122"/>
      <c r="U122"/>
    </row>
    <row r="123" spans="1:21" ht="94.5">
      <c r="A123" s="855" t="s">
        <v>292</v>
      </c>
      <c r="B123" s="856"/>
      <c r="C123" s="99" t="s">
        <v>330</v>
      </c>
      <c r="D123" s="97" t="s">
        <v>206</v>
      </c>
      <c r="E123" s="51" t="s">
        <v>185</v>
      </c>
      <c r="F123" s="52" t="s">
        <v>44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/>
      <c r="T123"/>
      <c r="U123"/>
    </row>
    <row r="124" spans="1:21" ht="94.5">
      <c r="A124" s="855" t="s">
        <v>293</v>
      </c>
      <c r="B124" s="856"/>
      <c r="C124" s="99" t="s">
        <v>314</v>
      </c>
      <c r="D124" s="97" t="s">
        <v>206</v>
      </c>
      <c r="E124" s="51" t="s">
        <v>185</v>
      </c>
      <c r="F124" s="52" t="s">
        <v>44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/>
      <c r="T124"/>
      <c r="U124"/>
    </row>
    <row r="125" spans="1:21" ht="94.5">
      <c r="A125" s="855" t="s">
        <v>294</v>
      </c>
      <c r="B125" s="856"/>
      <c r="C125" s="99" t="s">
        <v>314</v>
      </c>
      <c r="D125" s="97" t="s">
        <v>206</v>
      </c>
      <c r="E125" s="51" t="s">
        <v>185</v>
      </c>
      <c r="F125" s="52" t="s">
        <v>44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/>
      <c r="T125"/>
      <c r="U125"/>
    </row>
    <row r="126" spans="1:21" ht="94.5">
      <c r="A126" s="855" t="s">
        <v>295</v>
      </c>
      <c r="B126" s="856"/>
      <c r="C126" s="99" t="s">
        <v>314</v>
      </c>
      <c r="D126" s="97" t="s">
        <v>206</v>
      </c>
      <c r="E126" s="51" t="s">
        <v>185</v>
      </c>
      <c r="F126" s="52" t="s">
        <v>44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/>
      <c r="T126"/>
      <c r="U126"/>
    </row>
    <row r="127" spans="1:21" ht="75">
      <c r="A127" s="867" t="s">
        <v>1339</v>
      </c>
      <c r="B127" s="868"/>
      <c r="C127" s="112" t="s">
        <v>132</v>
      </c>
      <c r="D127" s="111" t="s">
        <v>206</v>
      </c>
      <c r="E127" s="112" t="s">
        <v>185</v>
      </c>
      <c r="F127" s="112" t="s">
        <v>44</v>
      </c>
      <c r="G127" s="1"/>
      <c r="H127" s="1">
        <v>2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/>
      <c r="T127"/>
      <c r="U127"/>
    </row>
    <row r="128" spans="1:21" ht="75">
      <c r="A128" s="855" t="s">
        <v>1340</v>
      </c>
      <c r="B128" s="856"/>
      <c r="C128" s="99" t="s">
        <v>1224</v>
      </c>
      <c r="D128" s="97" t="s">
        <v>206</v>
      </c>
      <c r="E128" s="51" t="s">
        <v>186</v>
      </c>
      <c r="F128" s="52" t="s">
        <v>44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/>
      <c r="T128"/>
      <c r="U128"/>
    </row>
    <row r="129" spans="1:21" ht="75">
      <c r="A129" s="855" t="s">
        <v>1341</v>
      </c>
      <c r="B129" s="856"/>
      <c r="C129" s="99" t="s">
        <v>1226</v>
      </c>
      <c r="D129" s="97" t="s">
        <v>206</v>
      </c>
      <c r="E129" s="51" t="s">
        <v>185</v>
      </c>
      <c r="F129" s="52" t="s">
        <v>44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/>
      <c r="T129"/>
      <c r="U129"/>
    </row>
    <row r="130" spans="1:21" ht="75">
      <c r="A130" s="855" t="s">
        <v>1342</v>
      </c>
      <c r="B130" s="856"/>
      <c r="C130" s="99" t="s">
        <v>1194</v>
      </c>
      <c r="D130" s="97" t="s">
        <v>206</v>
      </c>
      <c r="E130" s="51" t="s">
        <v>185</v>
      </c>
      <c r="F130" s="52" t="s">
        <v>44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/>
      <c r="T130"/>
      <c r="U130"/>
    </row>
    <row r="131" spans="1:21" ht="75">
      <c r="A131" s="855" t="s">
        <v>1343</v>
      </c>
      <c r="B131" s="856"/>
      <c r="C131" s="99" t="s">
        <v>1227</v>
      </c>
      <c r="D131" s="97" t="s">
        <v>206</v>
      </c>
      <c r="E131" s="51" t="s">
        <v>185</v>
      </c>
      <c r="F131" s="52" t="s">
        <v>44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/>
      <c r="T131"/>
      <c r="U131"/>
    </row>
    <row r="132" spans="1:21" ht="75">
      <c r="A132" s="855" t="s">
        <v>1344</v>
      </c>
      <c r="B132" s="856"/>
      <c r="C132" s="99" t="s">
        <v>1196</v>
      </c>
      <c r="D132" s="97" t="s">
        <v>206</v>
      </c>
      <c r="E132" s="51" t="s">
        <v>185</v>
      </c>
      <c r="F132" s="52" t="s">
        <v>44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/>
      <c r="T132"/>
      <c r="U132"/>
    </row>
    <row r="133" spans="1:21" ht="75">
      <c r="A133" s="855" t="s">
        <v>418</v>
      </c>
      <c r="B133" s="856"/>
      <c r="C133" s="99" t="s">
        <v>1228</v>
      </c>
      <c r="D133" s="97" t="s">
        <v>206</v>
      </c>
      <c r="E133" s="51" t="s">
        <v>185</v>
      </c>
      <c r="F133" s="52" t="s">
        <v>44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/>
      <c r="T133"/>
      <c r="U133"/>
    </row>
    <row r="134" spans="1:21" ht="75">
      <c r="A134" s="855" t="s">
        <v>419</v>
      </c>
      <c r="B134" s="856"/>
      <c r="C134" s="99" t="s">
        <v>1198</v>
      </c>
      <c r="D134" s="97" t="s">
        <v>206</v>
      </c>
      <c r="E134" s="51" t="s">
        <v>185</v>
      </c>
      <c r="F134" s="52" t="s">
        <v>44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/>
      <c r="T134"/>
      <c r="U134"/>
    </row>
    <row r="135" spans="1:21" ht="75">
      <c r="A135" s="855" t="s">
        <v>420</v>
      </c>
      <c r="B135" s="856"/>
      <c r="C135" s="99" t="s">
        <v>1229</v>
      </c>
      <c r="D135" s="97" t="s">
        <v>206</v>
      </c>
      <c r="E135" s="51" t="s">
        <v>185</v>
      </c>
      <c r="F135" s="52" t="s">
        <v>44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/>
      <c r="T135"/>
      <c r="U135"/>
    </row>
    <row r="136" spans="1:21" ht="75">
      <c r="A136" s="855" t="s">
        <v>421</v>
      </c>
      <c r="B136" s="856"/>
      <c r="C136" s="99" t="s">
        <v>1201</v>
      </c>
      <c r="D136" s="97" t="s">
        <v>206</v>
      </c>
      <c r="E136" s="51" t="s">
        <v>185</v>
      </c>
      <c r="F136" s="52" t="s">
        <v>44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/>
      <c r="T136"/>
      <c r="U136"/>
    </row>
    <row r="137" spans="1:21" ht="75">
      <c r="A137" s="855" t="s">
        <v>422</v>
      </c>
      <c r="B137" s="856"/>
      <c r="C137" s="99" t="s">
        <v>1201</v>
      </c>
      <c r="D137" s="97" t="s">
        <v>206</v>
      </c>
      <c r="E137" s="51" t="s">
        <v>185</v>
      </c>
      <c r="F137" s="52" t="s">
        <v>44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/>
      <c r="T137"/>
      <c r="U137"/>
    </row>
    <row r="138" spans="1:21" ht="75">
      <c r="A138" s="1010" t="s">
        <v>1460</v>
      </c>
      <c r="B138" s="1011"/>
      <c r="C138" s="450" t="s">
        <v>132</v>
      </c>
      <c r="D138" s="451" t="s">
        <v>206</v>
      </c>
      <c r="E138" s="450" t="s">
        <v>185</v>
      </c>
      <c r="F138" s="450" t="s">
        <v>44</v>
      </c>
      <c r="G138" s="713" t="s">
        <v>1498</v>
      </c>
    </row>
    <row r="139" spans="1:21" ht="65.25" customHeight="1">
      <c r="A139" s="855" t="s">
        <v>1461</v>
      </c>
      <c r="B139" s="856"/>
      <c r="C139" s="99">
        <v>45828</v>
      </c>
      <c r="D139" s="97" t="s">
        <v>206</v>
      </c>
      <c r="E139" s="51" t="s">
        <v>186</v>
      </c>
      <c r="F139" s="52" t="s">
        <v>79</v>
      </c>
    </row>
    <row r="140" spans="1:21" ht="65.25" customHeight="1">
      <c r="A140" s="855" t="s">
        <v>1499</v>
      </c>
      <c r="B140" s="856"/>
      <c r="C140" s="99">
        <v>45842</v>
      </c>
      <c r="D140" s="97" t="s">
        <v>206</v>
      </c>
      <c r="E140" s="51" t="s">
        <v>185</v>
      </c>
      <c r="F140" s="52" t="s">
        <v>79</v>
      </c>
    </row>
    <row r="141" spans="1:21" ht="61.5" customHeight="1">
      <c r="A141" s="855" t="s">
        <v>1500</v>
      </c>
      <c r="B141" s="856"/>
      <c r="C141" s="99">
        <v>46035</v>
      </c>
      <c r="D141" s="97" t="s">
        <v>206</v>
      </c>
      <c r="E141" s="51" t="s">
        <v>185</v>
      </c>
      <c r="F141" s="52" t="s">
        <v>79</v>
      </c>
    </row>
    <row r="142" spans="1:21" ht="45.75" customHeight="1">
      <c r="A142" s="855" t="s">
        <v>1501</v>
      </c>
      <c r="B142" s="856"/>
      <c r="C142" s="99">
        <v>46046</v>
      </c>
      <c r="D142" s="97" t="s">
        <v>206</v>
      </c>
      <c r="E142" s="51" t="s">
        <v>185</v>
      </c>
      <c r="F142" s="52" t="s">
        <v>79</v>
      </c>
    </row>
    <row r="143" spans="1:21" ht="102.75" customHeight="1">
      <c r="A143" s="855" t="s">
        <v>1502</v>
      </c>
      <c r="B143" s="856"/>
      <c r="C143" s="99">
        <v>46046</v>
      </c>
      <c r="D143" s="97" t="s">
        <v>206</v>
      </c>
      <c r="E143" s="51" t="s">
        <v>185</v>
      </c>
      <c r="F143" s="52" t="s">
        <v>79</v>
      </c>
    </row>
  </sheetData>
  <mergeCells count="158"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87:E87"/>
    <mergeCell ref="A88:E88"/>
    <mergeCell ref="A89:E89"/>
    <mergeCell ref="A101:F101"/>
    <mergeCell ref="A104:F104"/>
    <mergeCell ref="A114:B114"/>
    <mergeCell ref="A115:B115"/>
    <mergeCell ref="A116:B116"/>
    <mergeCell ref="A108:B108"/>
    <mergeCell ref="A109:B109"/>
    <mergeCell ref="A110:B110"/>
    <mergeCell ref="A111:B111"/>
    <mergeCell ref="A112:B112"/>
    <mergeCell ref="A113:B113"/>
    <mergeCell ref="A103:B103"/>
    <mergeCell ref="A105:B105"/>
    <mergeCell ref="A106:B106"/>
    <mergeCell ref="A107:B107"/>
    <mergeCell ref="A102:B102"/>
    <mergeCell ref="A90:E90"/>
    <mergeCell ref="A91:E91"/>
    <mergeCell ref="A92:A95"/>
    <mergeCell ref="B92:E92"/>
    <mergeCell ref="B93:E93"/>
    <mergeCell ref="A79:E79"/>
    <mergeCell ref="A80:E80"/>
    <mergeCell ref="A81:E81"/>
    <mergeCell ref="A82:A85"/>
    <mergeCell ref="B82:E82"/>
    <mergeCell ref="B83:E83"/>
    <mergeCell ref="B84:E84"/>
    <mergeCell ref="B85:E85"/>
    <mergeCell ref="A86:E86"/>
    <mergeCell ref="A63:E63"/>
    <mergeCell ref="A64:A67"/>
    <mergeCell ref="B64:E64"/>
    <mergeCell ref="B65:E65"/>
    <mergeCell ref="B66:E66"/>
    <mergeCell ref="B67:E67"/>
    <mergeCell ref="A59:E59"/>
    <mergeCell ref="A77:E77"/>
    <mergeCell ref="A78:E78"/>
    <mergeCell ref="A73:A76"/>
    <mergeCell ref="B73:E73"/>
    <mergeCell ref="B74:E74"/>
    <mergeCell ref="B75:E75"/>
    <mergeCell ref="B76:E76"/>
    <mergeCell ref="A68:E68"/>
    <mergeCell ref="A69:E69"/>
    <mergeCell ref="A70:E70"/>
    <mergeCell ref="A71:E71"/>
    <mergeCell ref="A72:E72"/>
    <mergeCell ref="A51:E51"/>
    <mergeCell ref="A52:E52"/>
    <mergeCell ref="A50:E50"/>
    <mergeCell ref="B56:E56"/>
    <mergeCell ref="B57:E57"/>
    <mergeCell ref="B58:E58"/>
    <mergeCell ref="A60:E60"/>
    <mergeCell ref="A61:E61"/>
    <mergeCell ref="A62:E62"/>
    <mergeCell ref="A53:E53"/>
    <mergeCell ref="A54:E54"/>
    <mergeCell ref="A55:A58"/>
    <mergeCell ref="B55:E55"/>
    <mergeCell ref="A46:A49"/>
    <mergeCell ref="B46:E46"/>
    <mergeCell ref="B47:E47"/>
    <mergeCell ref="B48:E48"/>
    <mergeCell ref="B49:E49"/>
    <mergeCell ref="B40:L40"/>
    <mergeCell ref="B34:L34"/>
    <mergeCell ref="B32:L32"/>
    <mergeCell ref="A28:A30"/>
    <mergeCell ref="B28:B30"/>
    <mergeCell ref="C28:C30"/>
    <mergeCell ref="D28:D30"/>
    <mergeCell ref="E28:F29"/>
    <mergeCell ref="G28:L29"/>
    <mergeCell ref="B36:L36"/>
    <mergeCell ref="P24:R24"/>
    <mergeCell ref="N17:P17"/>
    <mergeCell ref="P26:R26"/>
    <mergeCell ref="B38:L38"/>
    <mergeCell ref="A41:L41"/>
    <mergeCell ref="A42:E43"/>
    <mergeCell ref="F42:L42"/>
    <mergeCell ref="A44:E44"/>
    <mergeCell ref="A45:E45"/>
    <mergeCell ref="R10:R11"/>
    <mergeCell ref="N12:P12"/>
    <mergeCell ref="B13:R13"/>
    <mergeCell ref="N16:P16"/>
    <mergeCell ref="A18:R18"/>
    <mergeCell ref="P23:R23"/>
    <mergeCell ref="A19:A20"/>
    <mergeCell ref="B19:B20"/>
    <mergeCell ref="C19:C20"/>
    <mergeCell ref="E19:O19"/>
    <mergeCell ref="P19:R20"/>
    <mergeCell ref="P21:R21"/>
    <mergeCell ref="B22:R22"/>
    <mergeCell ref="A126:B126"/>
    <mergeCell ref="A1:M1"/>
    <mergeCell ref="A4:M4"/>
    <mergeCell ref="A5:E5"/>
    <mergeCell ref="F5:R5"/>
    <mergeCell ref="A6:E6"/>
    <mergeCell ref="F6:R6"/>
    <mergeCell ref="A7:E7"/>
    <mergeCell ref="F7:R7"/>
    <mergeCell ref="A2:R2"/>
    <mergeCell ref="A9:M9"/>
    <mergeCell ref="A10:A11"/>
    <mergeCell ref="B10:B11"/>
    <mergeCell ref="C10:C11"/>
    <mergeCell ref="D10:D11"/>
    <mergeCell ref="E10:E11"/>
    <mergeCell ref="F10:G10"/>
    <mergeCell ref="H10:M10"/>
    <mergeCell ref="N14:P14"/>
    <mergeCell ref="P25:R25"/>
    <mergeCell ref="A27:L27"/>
    <mergeCell ref="N15:P15"/>
    <mergeCell ref="N10:P11"/>
    <mergeCell ref="Q10:Q11"/>
    <mergeCell ref="A140:B140"/>
    <mergeCell ref="A142:B142"/>
    <mergeCell ref="A143:B143"/>
    <mergeCell ref="B94:E94"/>
    <mergeCell ref="B95:E95"/>
    <mergeCell ref="A96:E96"/>
    <mergeCell ref="A97:E97"/>
    <mergeCell ref="A98:E98"/>
    <mergeCell ref="A99:E99"/>
    <mergeCell ref="A138:B138"/>
    <mergeCell ref="A139:B139"/>
    <mergeCell ref="A141:B141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35:B135"/>
    <mergeCell ref="A136:B136"/>
    <mergeCell ref="A137:B137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colBreaks count="1" manualBreakCount="1">
    <brk id="18" max="1048575" man="1"/>
  </col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FF"/>
  </sheetPr>
  <dimension ref="A1:U380"/>
  <sheetViews>
    <sheetView view="pageBreakPreview" topLeftCell="A64" zoomScale="70" zoomScaleNormal="85" zoomScaleSheetLayoutView="70" workbookViewId="0">
      <selection activeCell="A109" sqref="A109:E109"/>
    </sheetView>
  </sheetViews>
  <sheetFormatPr defaultColWidth="9.140625" defaultRowHeight="15.75"/>
  <cols>
    <col min="1" max="1" width="8.7109375" style="453" customWidth="1"/>
    <col min="2" max="2" width="56" style="453" customWidth="1"/>
    <col min="3" max="3" width="23" style="453" customWidth="1"/>
    <col min="4" max="4" width="32.140625" style="453" customWidth="1"/>
    <col min="5" max="5" width="18.5703125" style="453" customWidth="1"/>
    <col min="6" max="6" width="16.85546875" style="453" customWidth="1"/>
    <col min="7" max="7" width="17" style="453" customWidth="1"/>
    <col min="8" max="8" width="18.28515625" style="453" customWidth="1"/>
    <col min="9" max="9" width="15.140625" style="453" customWidth="1"/>
    <col min="10" max="10" width="13.28515625" style="453" customWidth="1"/>
    <col min="11" max="11" width="16.7109375" style="453" customWidth="1"/>
    <col min="12" max="12" width="18.42578125" style="453" customWidth="1"/>
    <col min="13" max="13" width="16.5703125" style="453" customWidth="1"/>
    <col min="14" max="14" width="12.140625" style="453" customWidth="1"/>
    <col min="15" max="15" width="11" style="453" customWidth="1"/>
    <col min="16" max="16" width="11.140625" style="453" customWidth="1"/>
    <col min="17" max="17" width="17.5703125" style="453" customWidth="1"/>
    <col min="18" max="18" width="14.85546875" style="453" customWidth="1"/>
    <col min="19" max="20" width="9.140625" style="453"/>
    <col min="21" max="21" width="43.7109375" style="453" customWidth="1"/>
    <col min="22" max="16384" width="9.140625" style="453"/>
  </cols>
  <sheetData>
    <row r="1" spans="1:18">
      <c r="A1" s="1076" t="s">
        <v>104</v>
      </c>
      <c r="B1" s="1076"/>
      <c r="C1" s="1076"/>
      <c r="D1" s="1076"/>
      <c r="E1" s="1076"/>
      <c r="F1" s="1076"/>
      <c r="G1" s="1076"/>
      <c r="H1" s="1076"/>
      <c r="I1" s="1076"/>
      <c r="J1" s="1076"/>
      <c r="K1" s="1076"/>
      <c r="L1" s="1076"/>
      <c r="M1" s="1076"/>
      <c r="N1" s="1076"/>
      <c r="O1" s="1076"/>
      <c r="P1" s="1076"/>
    </row>
    <row r="2" spans="1:18">
      <c r="A2" s="1077" t="s">
        <v>626</v>
      </c>
      <c r="B2" s="1077"/>
      <c r="C2" s="1077"/>
      <c r="D2" s="1077"/>
      <c r="E2" s="1077"/>
      <c r="F2" s="1077"/>
      <c r="G2" s="1077"/>
      <c r="H2" s="1077"/>
      <c r="I2" s="1077"/>
      <c r="J2" s="1077"/>
      <c r="K2" s="1077"/>
      <c r="L2" s="1077"/>
      <c r="M2" s="1077"/>
      <c r="N2" s="1077"/>
      <c r="O2" s="1077"/>
      <c r="P2" s="1077"/>
      <c r="Q2" s="455" t="s">
        <v>736</v>
      </c>
    </row>
    <row r="4" spans="1:18">
      <c r="A4" s="1078" t="s">
        <v>105</v>
      </c>
      <c r="B4" s="1078"/>
      <c r="C4" s="1078"/>
      <c r="D4" s="1078"/>
      <c r="E4" s="1078"/>
      <c r="F4" s="1078"/>
      <c r="G4" s="1078"/>
      <c r="H4" s="1078"/>
      <c r="I4" s="1078"/>
      <c r="J4" s="1078"/>
      <c r="K4" s="1078"/>
      <c r="L4" s="1078"/>
      <c r="M4" s="1078"/>
      <c r="N4" s="1078"/>
      <c r="O4" s="1078"/>
      <c r="P4" s="1078"/>
      <c r="R4" s="453">
        <v>14</v>
      </c>
    </row>
    <row r="5" spans="1:18" ht="53.25" customHeight="1">
      <c r="A5" s="916" t="s">
        <v>835</v>
      </c>
      <c r="B5" s="916"/>
      <c r="C5" s="916"/>
      <c r="D5" s="916"/>
      <c r="E5" s="916"/>
      <c r="F5" s="880" t="s">
        <v>1220</v>
      </c>
      <c r="G5" s="880"/>
      <c r="H5" s="880"/>
      <c r="I5" s="880"/>
      <c r="J5" s="880"/>
      <c r="K5" s="880"/>
      <c r="L5" s="880"/>
      <c r="M5" s="880"/>
      <c r="N5" s="880"/>
      <c r="O5" s="880"/>
      <c r="P5" s="880"/>
      <c r="Q5" s="880"/>
      <c r="R5" s="880"/>
    </row>
    <row r="6" spans="1:18">
      <c r="A6" s="923" t="s">
        <v>203</v>
      </c>
      <c r="B6" s="924"/>
      <c r="C6" s="924"/>
      <c r="D6" s="924"/>
      <c r="E6" s="925"/>
      <c r="F6" s="880" t="s">
        <v>321</v>
      </c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</row>
    <row r="7" spans="1:18">
      <c r="A7" s="916" t="s">
        <v>106</v>
      </c>
      <c r="B7" s="916"/>
      <c r="C7" s="916"/>
      <c r="D7" s="916"/>
      <c r="E7" s="916"/>
      <c r="F7" s="880" t="s">
        <v>204</v>
      </c>
      <c r="G7" s="880"/>
      <c r="H7" s="880"/>
      <c r="I7" s="880"/>
      <c r="J7" s="880"/>
      <c r="K7" s="880"/>
      <c r="L7" s="880"/>
      <c r="M7" s="880"/>
      <c r="N7" s="880"/>
      <c r="O7" s="880"/>
      <c r="P7" s="880"/>
      <c r="Q7" s="880"/>
      <c r="R7" s="880"/>
    </row>
    <row r="9" spans="1:18">
      <c r="A9" s="922" t="s">
        <v>107</v>
      </c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22"/>
      <c r="M9" s="922"/>
      <c r="N9" s="922"/>
      <c r="O9" s="922"/>
      <c r="P9" s="922"/>
    </row>
    <row r="10" spans="1:18">
      <c r="A10" s="916" t="s">
        <v>20</v>
      </c>
      <c r="B10" s="916" t="s">
        <v>108</v>
      </c>
      <c r="C10" s="916" t="s">
        <v>12</v>
      </c>
      <c r="D10" s="916" t="s">
        <v>11</v>
      </c>
      <c r="E10" s="916" t="s">
        <v>109</v>
      </c>
      <c r="F10" s="916" t="s">
        <v>14</v>
      </c>
      <c r="G10" s="916"/>
      <c r="H10" s="923" t="s">
        <v>110</v>
      </c>
      <c r="I10" s="924"/>
      <c r="J10" s="924"/>
      <c r="K10" s="924"/>
      <c r="L10" s="924"/>
      <c r="M10" s="925"/>
      <c r="N10" s="916" t="s">
        <v>17</v>
      </c>
      <c r="O10" s="916"/>
      <c r="P10" s="916"/>
      <c r="Q10" s="916" t="s">
        <v>111</v>
      </c>
      <c r="R10" s="916" t="s">
        <v>19</v>
      </c>
    </row>
    <row r="11" spans="1:18" ht="55.5" customHeight="1">
      <c r="A11" s="916"/>
      <c r="B11" s="916"/>
      <c r="C11" s="916"/>
      <c r="D11" s="916"/>
      <c r="E11" s="916"/>
      <c r="F11" s="456" t="s">
        <v>25</v>
      </c>
      <c r="G11" s="456" t="s">
        <v>26</v>
      </c>
      <c r="H11" s="456">
        <v>2025</v>
      </c>
      <c r="I11" s="456">
        <v>2026</v>
      </c>
      <c r="J11" s="456">
        <v>2027</v>
      </c>
      <c r="K11" s="456">
        <v>2028</v>
      </c>
      <c r="L11" s="456">
        <v>2029</v>
      </c>
      <c r="M11" s="456">
        <v>2030</v>
      </c>
      <c r="N11" s="916"/>
      <c r="O11" s="916"/>
      <c r="P11" s="916"/>
      <c r="Q11" s="916"/>
      <c r="R11" s="916"/>
    </row>
    <row r="12" spans="1:18">
      <c r="A12" s="456">
        <v>1</v>
      </c>
      <c r="B12" s="456">
        <v>2</v>
      </c>
      <c r="C12" s="456">
        <v>3</v>
      </c>
      <c r="D12" s="456">
        <v>4</v>
      </c>
      <c r="E12" s="456">
        <v>5</v>
      </c>
      <c r="F12" s="456">
        <v>6</v>
      </c>
      <c r="G12" s="456">
        <v>7</v>
      </c>
      <c r="H12" s="456">
        <v>8</v>
      </c>
      <c r="I12" s="456">
        <v>9</v>
      </c>
      <c r="J12" s="456">
        <v>10</v>
      </c>
      <c r="K12" s="456">
        <v>11</v>
      </c>
      <c r="L12" s="456">
        <v>12</v>
      </c>
      <c r="M12" s="456">
        <v>13</v>
      </c>
      <c r="N12" s="923">
        <v>14</v>
      </c>
      <c r="O12" s="924"/>
      <c r="P12" s="925"/>
      <c r="Q12" s="456">
        <v>15</v>
      </c>
      <c r="R12" s="456">
        <v>16</v>
      </c>
    </row>
    <row r="13" spans="1:18">
      <c r="A13" s="465" t="s">
        <v>41</v>
      </c>
      <c r="B13" s="874" t="s">
        <v>456</v>
      </c>
      <c r="C13" s="875"/>
      <c r="D13" s="875"/>
      <c r="E13" s="875"/>
      <c r="F13" s="875"/>
      <c r="G13" s="875"/>
      <c r="H13" s="875"/>
      <c r="I13" s="875"/>
      <c r="J13" s="875"/>
      <c r="K13" s="875"/>
      <c r="L13" s="875"/>
      <c r="M13" s="875"/>
      <c r="N13" s="875"/>
      <c r="O13" s="875"/>
      <c r="P13" s="875"/>
      <c r="Q13" s="875"/>
      <c r="R13" s="876"/>
    </row>
    <row r="14" spans="1:18" ht="94.5">
      <c r="A14" s="458">
        <v>1</v>
      </c>
      <c r="B14" s="508" t="s">
        <v>452</v>
      </c>
      <c r="C14" s="467" t="s">
        <v>142</v>
      </c>
      <c r="D14" s="467" t="s">
        <v>190</v>
      </c>
      <c r="E14" s="458" t="s">
        <v>256</v>
      </c>
      <c r="F14" s="458">
        <v>95.5</v>
      </c>
      <c r="G14" s="458">
        <v>2023</v>
      </c>
      <c r="H14" s="463">
        <v>95.51</v>
      </c>
      <c r="I14" s="463">
        <v>95.52</v>
      </c>
      <c r="J14" s="463">
        <v>95.53</v>
      </c>
      <c r="K14" s="463">
        <v>95.54</v>
      </c>
      <c r="L14" s="463">
        <v>95.55</v>
      </c>
      <c r="M14" s="463">
        <v>95.56</v>
      </c>
      <c r="N14" s="880" t="s">
        <v>138</v>
      </c>
      <c r="O14" s="880"/>
      <c r="P14" s="880"/>
      <c r="Q14" s="468" t="s">
        <v>79</v>
      </c>
      <c r="R14" s="468" t="s">
        <v>44</v>
      </c>
    </row>
    <row r="15" spans="1:18" ht="134.25" customHeight="1">
      <c r="A15" s="458">
        <v>2</v>
      </c>
      <c r="B15" s="508" t="s">
        <v>453</v>
      </c>
      <c r="C15" s="467" t="s">
        <v>142</v>
      </c>
      <c r="D15" s="467" t="s">
        <v>190</v>
      </c>
      <c r="E15" s="458" t="s">
        <v>256</v>
      </c>
      <c r="F15" s="458">
        <v>89.7</v>
      </c>
      <c r="G15" s="458">
        <v>2023</v>
      </c>
      <c r="H15" s="458">
        <v>89.71</v>
      </c>
      <c r="I15" s="458">
        <v>89.72</v>
      </c>
      <c r="J15" s="458">
        <v>89.73</v>
      </c>
      <c r="K15" s="458">
        <v>89.74</v>
      </c>
      <c r="L15" s="458">
        <v>89.75</v>
      </c>
      <c r="M15" s="458">
        <v>89.76</v>
      </c>
      <c r="N15" s="880" t="s">
        <v>138</v>
      </c>
      <c r="O15" s="880"/>
      <c r="P15" s="880"/>
      <c r="Q15" s="468" t="s">
        <v>79</v>
      </c>
      <c r="R15" s="468" t="s">
        <v>44</v>
      </c>
    </row>
    <row r="16" spans="1:18" ht="56.25" customHeight="1">
      <c r="A16" s="458">
        <v>3</v>
      </c>
      <c r="B16" s="509" t="s">
        <v>455</v>
      </c>
      <c r="C16" s="467" t="s">
        <v>142</v>
      </c>
      <c r="D16" s="467" t="s">
        <v>190</v>
      </c>
      <c r="E16" s="458" t="s">
        <v>210</v>
      </c>
      <c r="F16" s="510">
        <v>3114</v>
      </c>
      <c r="G16" s="458">
        <v>2023</v>
      </c>
      <c r="H16" s="510">
        <v>3115</v>
      </c>
      <c r="I16" s="510">
        <v>3116</v>
      </c>
      <c r="J16" s="510">
        <v>3117</v>
      </c>
      <c r="K16" s="510">
        <v>3118</v>
      </c>
      <c r="L16" s="510">
        <v>3119</v>
      </c>
      <c r="M16" s="510">
        <v>3120</v>
      </c>
      <c r="N16" s="880" t="s">
        <v>138</v>
      </c>
      <c r="O16" s="880"/>
      <c r="P16" s="880"/>
      <c r="Q16" s="468" t="s">
        <v>79</v>
      </c>
      <c r="R16" s="468" t="s">
        <v>44</v>
      </c>
    </row>
    <row r="17" spans="1:18" ht="47.25">
      <c r="A17" s="458">
        <v>4</v>
      </c>
      <c r="B17" s="508" t="s">
        <v>454</v>
      </c>
      <c r="C17" s="467" t="s">
        <v>142</v>
      </c>
      <c r="D17" s="467" t="s">
        <v>190</v>
      </c>
      <c r="E17" s="467" t="s">
        <v>210</v>
      </c>
      <c r="F17" s="510">
        <v>7550</v>
      </c>
      <c r="G17" s="458">
        <v>2023</v>
      </c>
      <c r="H17" s="510">
        <v>7751</v>
      </c>
      <c r="I17" s="510">
        <v>7752</v>
      </c>
      <c r="J17" s="510">
        <v>7753</v>
      </c>
      <c r="K17" s="510">
        <v>7754</v>
      </c>
      <c r="L17" s="510">
        <v>7755</v>
      </c>
      <c r="M17" s="510">
        <v>7756</v>
      </c>
      <c r="N17" s="881" t="s">
        <v>138</v>
      </c>
      <c r="O17" s="895"/>
      <c r="P17" s="882"/>
      <c r="Q17" s="468" t="s">
        <v>79</v>
      </c>
      <c r="R17" s="468" t="s">
        <v>44</v>
      </c>
    </row>
    <row r="19" spans="1:18">
      <c r="A19" s="1075" t="s">
        <v>269</v>
      </c>
      <c r="B19" s="1075"/>
      <c r="C19" s="1075"/>
      <c r="D19" s="1075"/>
      <c r="E19" s="1075"/>
      <c r="F19" s="1075"/>
      <c r="G19" s="1075"/>
      <c r="H19" s="1075"/>
      <c r="I19" s="1075"/>
      <c r="J19" s="1075"/>
      <c r="K19" s="1075"/>
      <c r="L19" s="1075"/>
      <c r="M19" s="1075"/>
      <c r="N19" s="1075"/>
      <c r="O19" s="1075"/>
      <c r="P19" s="1075"/>
      <c r="Q19" s="1075"/>
      <c r="R19" s="1075"/>
    </row>
    <row r="20" spans="1:18">
      <c r="A20" s="916" t="s">
        <v>20</v>
      </c>
      <c r="B20" s="880" t="s">
        <v>77</v>
      </c>
      <c r="C20" s="916" t="s">
        <v>11</v>
      </c>
      <c r="D20" s="456" t="s">
        <v>114</v>
      </c>
      <c r="E20" s="916" t="s">
        <v>83</v>
      </c>
      <c r="F20" s="916"/>
      <c r="G20" s="916"/>
      <c r="H20" s="916"/>
      <c r="I20" s="916"/>
      <c r="J20" s="916"/>
      <c r="K20" s="916"/>
      <c r="L20" s="916"/>
      <c r="M20" s="916"/>
      <c r="N20" s="916"/>
      <c r="O20" s="916"/>
      <c r="P20" s="916"/>
      <c r="Q20" s="916"/>
      <c r="R20" s="916"/>
    </row>
    <row r="21" spans="1:18" ht="31.5">
      <c r="A21" s="916"/>
      <c r="B21" s="880"/>
      <c r="C21" s="916"/>
      <c r="D21" s="456" t="s">
        <v>116</v>
      </c>
      <c r="E21" s="456" t="s">
        <v>29</v>
      </c>
      <c r="F21" s="456" t="s">
        <v>30</v>
      </c>
      <c r="G21" s="456" t="s">
        <v>31</v>
      </c>
      <c r="H21" s="456" t="s">
        <v>32</v>
      </c>
      <c r="I21" s="923" t="s">
        <v>33</v>
      </c>
      <c r="J21" s="925"/>
      <c r="K21" s="923" t="s">
        <v>34</v>
      </c>
      <c r="L21" s="925"/>
      <c r="M21" s="456" t="s">
        <v>35</v>
      </c>
      <c r="N21" s="456" t="s">
        <v>36</v>
      </c>
      <c r="O21" s="456" t="s">
        <v>37</v>
      </c>
      <c r="P21" s="456" t="s">
        <v>38</v>
      </c>
      <c r="Q21" s="456" t="s">
        <v>199</v>
      </c>
      <c r="R21" s="511" t="s">
        <v>200</v>
      </c>
    </row>
    <row r="22" spans="1:18">
      <c r="A22" s="456">
        <v>1</v>
      </c>
      <c r="B22" s="458">
        <v>2</v>
      </c>
      <c r="C22" s="456">
        <v>3</v>
      </c>
      <c r="D22" s="456">
        <v>4</v>
      </c>
      <c r="E22" s="456">
        <v>5</v>
      </c>
      <c r="F22" s="456">
        <v>6</v>
      </c>
      <c r="G22" s="456">
        <v>7</v>
      </c>
      <c r="H22" s="456">
        <v>8</v>
      </c>
      <c r="I22" s="923">
        <v>9</v>
      </c>
      <c r="J22" s="925"/>
      <c r="K22" s="923">
        <v>10</v>
      </c>
      <c r="L22" s="925"/>
      <c r="M22" s="456">
        <v>11</v>
      </c>
      <c r="N22" s="456">
        <v>12</v>
      </c>
      <c r="O22" s="456">
        <v>13</v>
      </c>
      <c r="P22" s="456">
        <v>14</v>
      </c>
      <c r="Q22" s="456">
        <v>15</v>
      </c>
      <c r="R22" s="456">
        <v>16</v>
      </c>
    </row>
    <row r="23" spans="1:18">
      <c r="A23" s="465" t="s">
        <v>442</v>
      </c>
      <c r="B23" s="874" t="s">
        <v>456</v>
      </c>
      <c r="C23" s="875"/>
      <c r="D23" s="875"/>
      <c r="E23" s="875"/>
      <c r="F23" s="875"/>
      <c r="G23" s="875"/>
      <c r="H23" s="875"/>
      <c r="I23" s="875"/>
      <c r="J23" s="875"/>
      <c r="K23" s="875"/>
      <c r="L23" s="875"/>
      <c r="M23" s="875"/>
      <c r="N23" s="875"/>
      <c r="O23" s="875"/>
      <c r="P23" s="875"/>
      <c r="Q23" s="875"/>
      <c r="R23" s="876"/>
    </row>
    <row r="24" spans="1:18" ht="94.5">
      <c r="A24" s="458">
        <v>1</v>
      </c>
      <c r="B24" s="512" t="str">
        <f>B14</f>
        <v>Укомплектованность врачебных должностей в подразделениях, оказывающих медицинскую помощь в амбулаторных условиях в медицинских организациях, подведомственных Министерству здравоохранения Мурманской области (при коэффициенте совместительства 1,3)</v>
      </c>
      <c r="C24" s="458" t="str">
        <f t="shared" ref="C24:D27" si="0">D14</f>
        <v>КПМ</v>
      </c>
      <c r="D24" s="458" t="str">
        <f t="shared" si="0"/>
        <v>Процент</v>
      </c>
      <c r="E24" s="513" t="s">
        <v>79</v>
      </c>
      <c r="F24" s="513" t="s">
        <v>79</v>
      </c>
      <c r="G24" s="513">
        <v>88.3</v>
      </c>
      <c r="H24" s="513" t="s">
        <v>79</v>
      </c>
      <c r="I24" s="1064" t="s">
        <v>79</v>
      </c>
      <c r="J24" s="1065"/>
      <c r="K24" s="1064">
        <v>88.7</v>
      </c>
      <c r="L24" s="1065"/>
      <c r="M24" s="513" t="s">
        <v>79</v>
      </c>
      <c r="N24" s="513" t="s">
        <v>79</v>
      </c>
      <c r="O24" s="513">
        <v>91.5</v>
      </c>
      <c r="P24" s="513" t="s">
        <v>79</v>
      </c>
      <c r="Q24" s="513" t="s">
        <v>973</v>
      </c>
      <c r="R24" s="458">
        <f>H14</f>
        <v>95.51</v>
      </c>
    </row>
    <row r="25" spans="1:18" ht="110.25">
      <c r="A25" s="458">
        <v>2</v>
      </c>
      <c r="B25" s="512" t="str">
        <f>B15</f>
        <v>Укомплектованность должностей среднего медицинского персонала в подразделениях, оказывающих медицинскую помощь в амбулаторных условиях в медицинских организациях, подведомственных Министерству здравоохранения Мурманской области (при коэффициенте совместительства 1,3)</v>
      </c>
      <c r="C25" s="458" t="str">
        <f t="shared" si="0"/>
        <v>КПМ</v>
      </c>
      <c r="D25" s="458" t="str">
        <f t="shared" si="0"/>
        <v>Процент</v>
      </c>
      <c r="E25" s="513" t="s">
        <v>79</v>
      </c>
      <c r="F25" s="513" t="s">
        <v>79</v>
      </c>
      <c r="G25" s="513">
        <v>88.6</v>
      </c>
      <c r="H25" s="513" t="s">
        <v>79</v>
      </c>
      <c r="I25" s="1064" t="s">
        <v>79</v>
      </c>
      <c r="J25" s="1065"/>
      <c r="K25" s="1064">
        <v>88.8</v>
      </c>
      <c r="L25" s="1065">
        <v>88.8</v>
      </c>
      <c r="M25" s="513" t="s">
        <v>79</v>
      </c>
      <c r="N25" s="513" t="s">
        <v>79</v>
      </c>
      <c r="O25" s="468">
        <v>89.5</v>
      </c>
      <c r="P25" s="513" t="s">
        <v>79</v>
      </c>
      <c r="Q25" s="513" t="s">
        <v>973</v>
      </c>
      <c r="R25" s="458">
        <f t="shared" ref="R25:R27" si="1">H15</f>
        <v>89.71</v>
      </c>
    </row>
    <row r="26" spans="1:18" ht="64.5" customHeight="1">
      <c r="A26" s="458">
        <v>3</v>
      </c>
      <c r="B26" s="512" t="str">
        <f>B16</f>
        <v xml:space="preserve">Численность врачей, работающих в государственных медицинских организациях Мурманской области </v>
      </c>
      <c r="C26" s="458" t="str">
        <f t="shared" si="0"/>
        <v>КПМ</v>
      </c>
      <c r="D26" s="458" t="str">
        <f t="shared" si="0"/>
        <v>Человек</v>
      </c>
      <c r="E26" s="513" t="s">
        <v>79</v>
      </c>
      <c r="F26" s="513" t="s">
        <v>79</v>
      </c>
      <c r="G26" s="514">
        <v>3101</v>
      </c>
      <c r="H26" s="513" t="s">
        <v>79</v>
      </c>
      <c r="I26" s="1064" t="s">
        <v>79</v>
      </c>
      <c r="J26" s="1065"/>
      <c r="K26" s="1066">
        <v>3110</v>
      </c>
      <c r="L26" s="1067">
        <v>3198</v>
      </c>
      <c r="M26" s="513" t="s">
        <v>79</v>
      </c>
      <c r="N26" s="513" t="s">
        <v>79</v>
      </c>
      <c r="O26" s="514">
        <v>3111</v>
      </c>
      <c r="P26" s="513" t="s">
        <v>79</v>
      </c>
      <c r="Q26" s="513" t="s">
        <v>973</v>
      </c>
      <c r="R26" s="510">
        <f t="shared" si="1"/>
        <v>3115</v>
      </c>
    </row>
    <row r="27" spans="1:18" ht="72" customHeight="1">
      <c r="A27" s="458">
        <v>4</v>
      </c>
      <c r="B27" s="512" t="str">
        <f>B17</f>
        <v>Численность средних медицинских работников, работающих в государственных медицинских организациях Мурманской области</v>
      </c>
      <c r="C27" s="458" t="str">
        <f t="shared" si="0"/>
        <v>КПМ</v>
      </c>
      <c r="D27" s="458" t="str">
        <f t="shared" si="0"/>
        <v>Человек</v>
      </c>
      <c r="E27" s="513" t="s">
        <v>79</v>
      </c>
      <c r="F27" s="513" t="s">
        <v>79</v>
      </c>
      <c r="G27" s="515">
        <v>7536</v>
      </c>
      <c r="H27" s="513" t="s">
        <v>79</v>
      </c>
      <c r="I27" s="1064" t="s">
        <v>79</v>
      </c>
      <c r="J27" s="1065"/>
      <c r="K27" s="1068">
        <v>7629</v>
      </c>
      <c r="L27" s="1069">
        <v>7629</v>
      </c>
      <c r="M27" s="513" t="s">
        <v>79</v>
      </c>
      <c r="N27" s="513" t="s">
        <v>79</v>
      </c>
      <c r="O27" s="515">
        <v>7690</v>
      </c>
      <c r="P27" s="513" t="s">
        <v>79</v>
      </c>
      <c r="Q27" s="513" t="s">
        <v>973</v>
      </c>
      <c r="R27" s="510">
        <f t="shared" si="1"/>
        <v>7751</v>
      </c>
    </row>
    <row r="28" spans="1:18">
      <c r="A28" s="1070" t="s">
        <v>270</v>
      </c>
      <c r="B28" s="1063"/>
      <c r="C28" s="1063"/>
      <c r="D28" s="1063"/>
      <c r="E28" s="1063"/>
      <c r="F28" s="1063"/>
      <c r="G28" s="1063"/>
      <c r="H28" s="1063"/>
      <c r="I28" s="1063"/>
      <c r="J28" s="1063"/>
      <c r="K28" s="1063"/>
      <c r="L28" s="1071"/>
    </row>
    <row r="29" spans="1:18">
      <c r="A29" s="916" t="s">
        <v>20</v>
      </c>
      <c r="B29" s="916" t="s">
        <v>117</v>
      </c>
      <c r="C29" s="1072" t="s">
        <v>118</v>
      </c>
      <c r="D29" s="1072" t="s">
        <v>119</v>
      </c>
      <c r="E29" s="916" t="s">
        <v>14</v>
      </c>
      <c r="F29" s="916"/>
      <c r="G29" s="916" t="s">
        <v>120</v>
      </c>
      <c r="H29" s="916"/>
      <c r="I29" s="916"/>
      <c r="J29" s="916"/>
      <c r="K29" s="916"/>
      <c r="L29" s="916"/>
    </row>
    <row r="30" spans="1:18">
      <c r="A30" s="916"/>
      <c r="B30" s="916"/>
      <c r="C30" s="1073"/>
      <c r="D30" s="1073"/>
      <c r="E30" s="916"/>
      <c r="F30" s="916"/>
      <c r="G30" s="916"/>
      <c r="H30" s="916"/>
      <c r="I30" s="916"/>
      <c r="J30" s="916"/>
      <c r="K30" s="916"/>
      <c r="L30" s="916"/>
    </row>
    <row r="31" spans="1:18">
      <c r="A31" s="916"/>
      <c r="B31" s="916"/>
      <c r="C31" s="1074"/>
      <c r="D31" s="1074"/>
      <c r="E31" s="458" t="s">
        <v>25</v>
      </c>
      <c r="F31" s="458" t="s">
        <v>26</v>
      </c>
      <c r="G31" s="456">
        <v>2025</v>
      </c>
      <c r="H31" s="456">
        <v>2026</v>
      </c>
      <c r="I31" s="456">
        <v>2027</v>
      </c>
      <c r="J31" s="456">
        <v>2028</v>
      </c>
      <c r="K31" s="456">
        <v>2029</v>
      </c>
      <c r="L31" s="456">
        <v>2030</v>
      </c>
    </row>
    <row r="32" spans="1:18">
      <c r="A32" s="456">
        <v>1</v>
      </c>
      <c r="B32" s="456">
        <v>2</v>
      </c>
      <c r="C32" s="516">
        <v>3</v>
      </c>
      <c r="D32" s="516">
        <v>4</v>
      </c>
      <c r="E32" s="458">
        <v>5</v>
      </c>
      <c r="F32" s="458">
        <v>6</v>
      </c>
      <c r="G32" s="456">
        <v>7</v>
      </c>
      <c r="H32" s="456">
        <v>8</v>
      </c>
      <c r="I32" s="456">
        <v>9</v>
      </c>
      <c r="J32" s="456">
        <v>10</v>
      </c>
      <c r="K32" s="456">
        <v>11</v>
      </c>
      <c r="L32" s="456">
        <v>12</v>
      </c>
    </row>
    <row r="33" spans="1:18">
      <c r="A33" s="465" t="s">
        <v>41</v>
      </c>
      <c r="B33" s="874" t="s">
        <v>456</v>
      </c>
      <c r="C33" s="875"/>
      <c r="D33" s="875"/>
      <c r="E33" s="875"/>
      <c r="F33" s="875"/>
      <c r="G33" s="875"/>
      <c r="H33" s="875"/>
      <c r="I33" s="875"/>
      <c r="J33" s="875"/>
      <c r="K33" s="875"/>
      <c r="L33" s="876"/>
    </row>
    <row r="34" spans="1:18" ht="167.25" customHeight="1">
      <c r="A34" s="470">
        <v>1</v>
      </c>
      <c r="B34" s="517" t="s">
        <v>467</v>
      </c>
      <c r="C34" s="518" t="s">
        <v>207</v>
      </c>
      <c r="D34" s="518" t="s">
        <v>302</v>
      </c>
      <c r="E34" s="518">
        <v>1</v>
      </c>
      <c r="F34" s="518">
        <v>2023</v>
      </c>
      <c r="G34" s="518">
        <v>1</v>
      </c>
      <c r="H34" s="518">
        <v>1</v>
      </c>
      <c r="I34" s="518">
        <v>1</v>
      </c>
      <c r="J34" s="518">
        <v>1</v>
      </c>
      <c r="K34" s="518">
        <v>1</v>
      </c>
      <c r="L34" s="518">
        <v>1</v>
      </c>
      <c r="M34" s="519">
        <v>1</v>
      </c>
      <c r="N34" s="493" t="s">
        <v>469</v>
      </c>
      <c r="O34" s="453">
        <v>1</v>
      </c>
      <c r="R34" s="493" t="s">
        <v>465</v>
      </c>
    </row>
    <row r="35" spans="1:18">
      <c r="A35" s="458" t="s">
        <v>42</v>
      </c>
      <c r="B35" s="1060" t="s">
        <v>510</v>
      </c>
      <c r="C35" s="1061"/>
      <c r="D35" s="1061"/>
      <c r="E35" s="1061"/>
      <c r="F35" s="1061"/>
      <c r="G35" s="1061"/>
      <c r="H35" s="1061"/>
      <c r="I35" s="1061"/>
      <c r="J35" s="1061"/>
      <c r="K35" s="1061"/>
      <c r="L35" s="1062"/>
      <c r="M35" s="519"/>
    </row>
    <row r="36" spans="1:18" ht="104.25" customHeight="1">
      <c r="A36" s="470" t="s">
        <v>63</v>
      </c>
      <c r="B36" s="517" t="s">
        <v>496</v>
      </c>
      <c r="C36" s="518" t="s">
        <v>207</v>
      </c>
      <c r="D36" s="518" t="s">
        <v>302</v>
      </c>
      <c r="E36" s="518">
        <v>1</v>
      </c>
      <c r="F36" s="518">
        <v>2023</v>
      </c>
      <c r="G36" s="518">
        <v>1</v>
      </c>
      <c r="H36" s="518">
        <v>1</v>
      </c>
      <c r="I36" s="518">
        <v>1</v>
      </c>
      <c r="J36" s="518">
        <v>1</v>
      </c>
      <c r="K36" s="518">
        <v>1</v>
      </c>
      <c r="L36" s="518">
        <v>1</v>
      </c>
      <c r="M36" s="519">
        <v>2</v>
      </c>
      <c r="R36" s="520" t="s">
        <v>459</v>
      </c>
    </row>
    <row r="37" spans="1:18">
      <c r="A37" s="458" t="s">
        <v>64</v>
      </c>
      <c r="B37" s="1060" t="s">
        <v>460</v>
      </c>
      <c r="C37" s="1061"/>
      <c r="D37" s="1061"/>
      <c r="E37" s="1061"/>
      <c r="F37" s="1061"/>
      <c r="G37" s="1061"/>
      <c r="H37" s="1061"/>
      <c r="I37" s="1061"/>
      <c r="J37" s="1061"/>
      <c r="K37" s="1061"/>
      <c r="L37" s="1062"/>
    </row>
    <row r="38" spans="1:18" ht="189">
      <c r="A38" s="470" t="s">
        <v>69</v>
      </c>
      <c r="B38" s="517" t="s">
        <v>739</v>
      </c>
      <c r="C38" s="518" t="s">
        <v>207</v>
      </c>
      <c r="D38" s="518" t="s">
        <v>302</v>
      </c>
      <c r="E38" s="518">
        <v>1</v>
      </c>
      <c r="F38" s="518">
        <v>2023</v>
      </c>
      <c r="G38" s="518">
        <v>1</v>
      </c>
      <c r="H38" s="518">
        <v>1</v>
      </c>
      <c r="I38" s="518">
        <v>1</v>
      </c>
      <c r="J38" s="518">
        <v>1</v>
      </c>
      <c r="K38" s="518">
        <v>1</v>
      </c>
      <c r="L38" s="518">
        <v>1</v>
      </c>
      <c r="M38" s="519">
        <v>3</v>
      </c>
      <c r="R38" s="493" t="s">
        <v>471</v>
      </c>
    </row>
    <row r="39" spans="1:18" ht="35.25" customHeight="1">
      <c r="A39" s="458" t="s">
        <v>70</v>
      </c>
      <c r="B39" s="1060" t="s">
        <v>511</v>
      </c>
      <c r="C39" s="1061"/>
      <c r="D39" s="1061"/>
      <c r="E39" s="1061"/>
      <c r="F39" s="1061"/>
      <c r="G39" s="1061"/>
      <c r="H39" s="1061"/>
      <c r="I39" s="1061"/>
      <c r="J39" s="1061"/>
      <c r="K39" s="1061"/>
      <c r="L39" s="1062"/>
    </row>
    <row r="40" spans="1:18" ht="110.25">
      <c r="A40" s="470" t="s">
        <v>74</v>
      </c>
      <c r="B40" s="517" t="s">
        <v>740</v>
      </c>
      <c r="C40" s="472" t="s">
        <v>207</v>
      </c>
      <c r="D40" s="472" t="s">
        <v>302</v>
      </c>
      <c r="E40" s="472">
        <v>1</v>
      </c>
      <c r="F40" s="472">
        <v>2023</v>
      </c>
      <c r="G40" s="472">
        <v>1</v>
      </c>
      <c r="H40" s="472">
        <v>1</v>
      </c>
      <c r="I40" s="472">
        <v>1</v>
      </c>
      <c r="J40" s="472">
        <v>1</v>
      </c>
      <c r="K40" s="472">
        <v>1</v>
      </c>
      <c r="L40" s="472">
        <v>1</v>
      </c>
      <c r="M40" s="519">
        <v>4</v>
      </c>
      <c r="R40" s="520" t="s">
        <v>457</v>
      </c>
    </row>
    <row r="41" spans="1:18">
      <c r="A41" s="458" t="s">
        <v>75</v>
      </c>
      <c r="B41" s="897" t="s">
        <v>458</v>
      </c>
      <c r="C41" s="900"/>
      <c r="D41" s="900"/>
      <c r="E41" s="900"/>
      <c r="F41" s="900"/>
      <c r="G41" s="900"/>
      <c r="H41" s="900"/>
      <c r="I41" s="900"/>
      <c r="J41" s="900"/>
      <c r="K41" s="900"/>
      <c r="L41" s="901"/>
      <c r="M41" s="519"/>
    </row>
    <row r="42" spans="1:18" ht="106.5" customHeight="1">
      <c r="A42" s="470" t="s">
        <v>133</v>
      </c>
      <c r="B42" s="517" t="s">
        <v>741</v>
      </c>
      <c r="C42" s="518" t="s">
        <v>207</v>
      </c>
      <c r="D42" s="518" t="s">
        <v>302</v>
      </c>
      <c r="E42" s="518">
        <v>1</v>
      </c>
      <c r="F42" s="518">
        <v>2023</v>
      </c>
      <c r="G42" s="518">
        <v>1</v>
      </c>
      <c r="H42" s="518">
        <v>1</v>
      </c>
      <c r="I42" s="518">
        <v>1</v>
      </c>
      <c r="J42" s="518">
        <v>1</v>
      </c>
      <c r="K42" s="518">
        <v>1</v>
      </c>
      <c r="L42" s="518">
        <v>1</v>
      </c>
      <c r="M42" s="519">
        <v>5</v>
      </c>
      <c r="R42" s="520" t="s">
        <v>461</v>
      </c>
    </row>
    <row r="43" spans="1:18">
      <c r="A43" s="458" t="s">
        <v>311</v>
      </c>
      <c r="B43" s="1060" t="s">
        <v>495</v>
      </c>
      <c r="C43" s="1061"/>
      <c r="D43" s="1061"/>
      <c r="E43" s="1061"/>
      <c r="F43" s="1061"/>
      <c r="G43" s="1061"/>
      <c r="H43" s="1061"/>
      <c r="I43" s="1061"/>
      <c r="J43" s="1061"/>
      <c r="K43" s="1061"/>
      <c r="L43" s="1062"/>
    </row>
    <row r="44" spans="1:18" ht="78.75">
      <c r="A44" s="470" t="s">
        <v>363</v>
      </c>
      <c r="B44" s="517" t="s">
        <v>743</v>
      </c>
      <c r="C44" s="518" t="s">
        <v>207</v>
      </c>
      <c r="D44" s="518" t="s">
        <v>302</v>
      </c>
      <c r="E44" s="518">
        <v>1</v>
      </c>
      <c r="F44" s="518">
        <v>2023</v>
      </c>
      <c r="G44" s="518">
        <v>1</v>
      </c>
      <c r="H44" s="518">
        <v>1</v>
      </c>
      <c r="I44" s="518">
        <v>1</v>
      </c>
      <c r="J44" s="518">
        <v>1</v>
      </c>
      <c r="K44" s="518">
        <v>1</v>
      </c>
      <c r="L44" s="518">
        <v>1</v>
      </c>
      <c r="R44" s="493" t="s">
        <v>472</v>
      </c>
    </row>
    <row r="45" spans="1:18" ht="42" customHeight="1">
      <c r="A45" s="458" t="s">
        <v>365</v>
      </c>
      <c r="B45" s="1060" t="s">
        <v>474</v>
      </c>
      <c r="C45" s="1061"/>
      <c r="D45" s="1061"/>
      <c r="E45" s="1061"/>
      <c r="F45" s="1061"/>
      <c r="G45" s="1061"/>
      <c r="H45" s="1061"/>
      <c r="I45" s="1061"/>
      <c r="J45" s="1061"/>
      <c r="K45" s="1061"/>
      <c r="L45" s="1062"/>
    </row>
    <row r="46" spans="1:18" ht="78.75">
      <c r="A46" s="470" t="s">
        <v>179</v>
      </c>
      <c r="B46" s="517" t="s">
        <v>744</v>
      </c>
      <c r="C46" s="518" t="s">
        <v>207</v>
      </c>
      <c r="D46" s="518" t="s">
        <v>302</v>
      </c>
      <c r="E46" s="518">
        <v>1</v>
      </c>
      <c r="F46" s="518">
        <v>2023</v>
      </c>
      <c r="G46" s="518">
        <v>1</v>
      </c>
      <c r="H46" s="518">
        <v>1</v>
      </c>
      <c r="I46" s="518">
        <v>1</v>
      </c>
      <c r="J46" s="518">
        <v>1</v>
      </c>
      <c r="K46" s="518">
        <v>1</v>
      </c>
      <c r="L46" s="518">
        <v>1</v>
      </c>
      <c r="M46" s="519">
        <v>7</v>
      </c>
      <c r="N46" s="493" t="s">
        <v>463</v>
      </c>
      <c r="R46" s="493" t="s">
        <v>462</v>
      </c>
    </row>
    <row r="47" spans="1:18" ht="45.75" customHeight="1">
      <c r="A47" s="458" t="s">
        <v>368</v>
      </c>
      <c r="B47" s="1060" t="s">
        <v>464</v>
      </c>
      <c r="C47" s="1061"/>
      <c r="D47" s="1061"/>
      <c r="E47" s="1061"/>
      <c r="F47" s="1061"/>
      <c r="G47" s="1061"/>
      <c r="H47" s="1061"/>
      <c r="I47" s="1061"/>
      <c r="J47" s="1061"/>
      <c r="K47" s="1061"/>
      <c r="L47" s="1062"/>
    </row>
    <row r="48" spans="1:18" ht="63">
      <c r="A48" s="470" t="s">
        <v>371</v>
      </c>
      <c r="B48" s="517" t="s">
        <v>479</v>
      </c>
      <c r="C48" s="518" t="s">
        <v>207</v>
      </c>
      <c r="D48" s="518" t="s">
        <v>302</v>
      </c>
      <c r="E48" s="518">
        <v>1</v>
      </c>
      <c r="F48" s="518">
        <v>2023</v>
      </c>
      <c r="G48" s="518">
        <v>1</v>
      </c>
      <c r="H48" s="518">
        <v>1</v>
      </c>
      <c r="I48" s="518">
        <v>1</v>
      </c>
      <c r="J48" s="518">
        <v>1</v>
      </c>
      <c r="K48" s="518">
        <v>1</v>
      </c>
      <c r="L48" s="518">
        <v>1</v>
      </c>
      <c r="M48" s="519">
        <v>8</v>
      </c>
      <c r="N48" s="493" t="s">
        <v>478</v>
      </c>
      <c r="R48" s="493" t="s">
        <v>475</v>
      </c>
    </row>
    <row r="49" spans="1:21" ht="45" customHeight="1">
      <c r="A49" s="458" t="s">
        <v>372</v>
      </c>
      <c r="B49" s="1060" t="s">
        <v>480</v>
      </c>
      <c r="C49" s="1061"/>
      <c r="D49" s="1061"/>
      <c r="E49" s="1061"/>
      <c r="F49" s="1061"/>
      <c r="G49" s="1061"/>
      <c r="H49" s="1061"/>
      <c r="I49" s="1061"/>
      <c r="J49" s="1061"/>
      <c r="K49" s="1061"/>
      <c r="L49" s="1062"/>
    </row>
    <row r="50" spans="1:21" ht="94.5">
      <c r="A50" s="470" t="s">
        <v>466</v>
      </c>
      <c r="B50" s="517" t="s">
        <v>483</v>
      </c>
      <c r="C50" s="518" t="s">
        <v>207</v>
      </c>
      <c r="D50" s="518" t="s">
        <v>302</v>
      </c>
      <c r="E50" s="518">
        <v>1</v>
      </c>
      <c r="F50" s="518">
        <v>2023</v>
      </c>
      <c r="G50" s="518">
        <v>1</v>
      </c>
      <c r="H50" s="518">
        <v>1</v>
      </c>
      <c r="I50" s="518">
        <v>1</v>
      </c>
      <c r="J50" s="518">
        <v>1</v>
      </c>
      <c r="K50" s="518">
        <v>1</v>
      </c>
      <c r="L50" s="518">
        <v>1</v>
      </c>
      <c r="M50" s="519">
        <v>9</v>
      </c>
      <c r="R50" s="493" t="s">
        <v>481</v>
      </c>
    </row>
    <row r="51" spans="1:21">
      <c r="A51" s="458" t="s">
        <v>468</v>
      </c>
      <c r="B51" s="1060" t="s">
        <v>485</v>
      </c>
      <c r="C51" s="1061"/>
      <c r="D51" s="1061"/>
      <c r="E51" s="1061"/>
      <c r="F51" s="1061"/>
      <c r="G51" s="1061"/>
      <c r="H51" s="1061"/>
      <c r="I51" s="1061"/>
      <c r="J51" s="1061"/>
      <c r="K51" s="1061"/>
      <c r="L51" s="1062"/>
    </row>
    <row r="52" spans="1:21" ht="78.75">
      <c r="A52" s="470" t="s">
        <v>470</v>
      </c>
      <c r="B52" s="517" t="s">
        <v>488</v>
      </c>
      <c r="C52" s="518" t="s">
        <v>207</v>
      </c>
      <c r="D52" s="518" t="s">
        <v>302</v>
      </c>
      <c r="E52" s="518">
        <v>1</v>
      </c>
      <c r="F52" s="518">
        <v>2023</v>
      </c>
      <c r="G52" s="518">
        <v>1</v>
      </c>
      <c r="H52" s="518">
        <v>1</v>
      </c>
      <c r="I52" s="518">
        <v>1</v>
      </c>
      <c r="J52" s="518">
        <v>1</v>
      </c>
      <c r="K52" s="518">
        <v>1</v>
      </c>
      <c r="L52" s="518">
        <v>1</v>
      </c>
      <c r="N52" s="493" t="s">
        <v>478</v>
      </c>
      <c r="R52" s="493" t="s">
        <v>487</v>
      </c>
    </row>
    <row r="53" spans="1:21">
      <c r="A53" s="521" t="s">
        <v>689</v>
      </c>
      <c r="B53" s="1060" t="s">
        <v>490</v>
      </c>
      <c r="C53" s="1061"/>
      <c r="D53" s="1061"/>
      <c r="E53" s="1061"/>
      <c r="F53" s="1061"/>
      <c r="G53" s="1061"/>
      <c r="H53" s="1061"/>
      <c r="I53" s="1061"/>
      <c r="J53" s="1061"/>
      <c r="K53" s="1061"/>
      <c r="L53" s="1062"/>
    </row>
    <row r="54" spans="1:21" ht="78.75">
      <c r="A54" s="470" t="s">
        <v>497</v>
      </c>
      <c r="B54" s="517" t="s">
        <v>745</v>
      </c>
      <c r="C54" s="518" t="s">
        <v>207</v>
      </c>
      <c r="D54" s="518" t="s">
        <v>302</v>
      </c>
      <c r="E54" s="518">
        <v>1</v>
      </c>
      <c r="F54" s="518">
        <v>2023</v>
      </c>
      <c r="G54" s="518">
        <v>1</v>
      </c>
      <c r="H54" s="518">
        <v>1</v>
      </c>
      <c r="I54" s="518">
        <v>1</v>
      </c>
      <c r="J54" s="518">
        <v>1</v>
      </c>
      <c r="K54" s="518">
        <v>1</v>
      </c>
      <c r="L54" s="518">
        <v>1</v>
      </c>
      <c r="R54" s="493" t="s">
        <v>489</v>
      </c>
    </row>
    <row r="55" spans="1:21">
      <c r="A55" s="521" t="s">
        <v>473</v>
      </c>
      <c r="B55" s="1060" t="s">
        <v>512</v>
      </c>
      <c r="C55" s="1061"/>
      <c r="D55" s="1061"/>
      <c r="E55" s="1061"/>
      <c r="F55" s="1061"/>
      <c r="G55" s="1061"/>
      <c r="H55" s="1061"/>
      <c r="I55" s="1061"/>
      <c r="J55" s="1061"/>
      <c r="K55" s="1061"/>
      <c r="L55" s="1062"/>
    </row>
    <row r="56" spans="1:21" ht="126">
      <c r="A56" s="470" t="s">
        <v>476</v>
      </c>
      <c r="B56" s="517" t="s">
        <v>492</v>
      </c>
      <c r="C56" s="518" t="s">
        <v>207</v>
      </c>
      <c r="D56" s="518" t="s">
        <v>302</v>
      </c>
      <c r="E56" s="518">
        <v>1</v>
      </c>
      <c r="F56" s="518">
        <v>2023</v>
      </c>
      <c r="G56" s="518">
        <v>1</v>
      </c>
      <c r="H56" s="518">
        <v>1</v>
      </c>
      <c r="I56" s="518">
        <v>1</v>
      </c>
      <c r="J56" s="518">
        <v>1</v>
      </c>
      <c r="K56" s="518">
        <v>1</v>
      </c>
      <c r="L56" s="518">
        <v>1</v>
      </c>
      <c r="R56" s="493" t="s">
        <v>491</v>
      </c>
    </row>
    <row r="57" spans="1:21">
      <c r="A57" s="521" t="s">
        <v>477</v>
      </c>
      <c r="B57" s="1060" t="s">
        <v>627</v>
      </c>
      <c r="C57" s="1061"/>
      <c r="D57" s="1061"/>
      <c r="E57" s="1061"/>
      <c r="F57" s="1061"/>
      <c r="G57" s="1061"/>
      <c r="H57" s="1061"/>
      <c r="I57" s="1061"/>
      <c r="J57" s="1061"/>
      <c r="K57" s="1061"/>
      <c r="L57" s="1062"/>
    </row>
    <row r="58" spans="1:21" ht="118.5" customHeight="1">
      <c r="A58" s="470" t="s">
        <v>482</v>
      </c>
      <c r="B58" s="517" t="s">
        <v>493</v>
      </c>
      <c r="C58" s="518" t="s">
        <v>207</v>
      </c>
      <c r="D58" s="518" t="s">
        <v>302</v>
      </c>
      <c r="E58" s="518">
        <v>1</v>
      </c>
      <c r="F58" s="518">
        <v>2023</v>
      </c>
      <c r="G58" s="518">
        <v>1</v>
      </c>
      <c r="H58" s="518">
        <v>1</v>
      </c>
      <c r="I58" s="518">
        <v>1</v>
      </c>
      <c r="J58" s="518">
        <v>1</v>
      </c>
      <c r="K58" s="518">
        <v>1</v>
      </c>
      <c r="L58" s="518">
        <v>1</v>
      </c>
      <c r="R58" s="493" t="s">
        <v>494</v>
      </c>
    </row>
    <row r="59" spans="1:21">
      <c r="A59" s="521" t="s">
        <v>484</v>
      </c>
      <c r="B59" s="1060" t="s">
        <v>747</v>
      </c>
      <c r="C59" s="1061"/>
      <c r="D59" s="1061"/>
      <c r="E59" s="1061"/>
      <c r="F59" s="1061"/>
      <c r="G59" s="1061"/>
      <c r="H59" s="1061"/>
      <c r="I59" s="1061"/>
      <c r="J59" s="1061"/>
      <c r="K59" s="1061"/>
      <c r="L59" s="1062"/>
    </row>
    <row r="60" spans="1:21" ht="147.75" customHeight="1">
      <c r="A60" s="470" t="s">
        <v>486</v>
      </c>
      <c r="B60" s="517" t="s">
        <v>748</v>
      </c>
      <c r="C60" s="518" t="s">
        <v>207</v>
      </c>
      <c r="D60" s="518" t="s">
        <v>302</v>
      </c>
      <c r="E60" s="518">
        <v>1</v>
      </c>
      <c r="F60" s="518">
        <v>2023</v>
      </c>
      <c r="G60" s="518">
        <v>1</v>
      </c>
      <c r="H60" s="518">
        <v>1</v>
      </c>
      <c r="I60" s="518">
        <v>1</v>
      </c>
      <c r="J60" s="518">
        <v>1</v>
      </c>
      <c r="K60" s="518">
        <v>1</v>
      </c>
      <c r="L60" s="518">
        <v>1</v>
      </c>
      <c r="U60" s="522"/>
    </row>
    <row r="61" spans="1:21">
      <c r="A61" s="521" t="s">
        <v>742</v>
      </c>
      <c r="B61" s="1060" t="s">
        <v>749</v>
      </c>
      <c r="C61" s="1061"/>
      <c r="D61" s="1061"/>
      <c r="E61" s="1061"/>
      <c r="F61" s="1061"/>
      <c r="G61" s="1061"/>
      <c r="H61" s="1061"/>
      <c r="I61" s="1061"/>
      <c r="J61" s="1061"/>
      <c r="K61" s="1061"/>
      <c r="L61" s="1062"/>
      <c r="U61" s="522"/>
    </row>
    <row r="62" spans="1:21" ht="147.75" customHeight="1">
      <c r="A62" s="470" t="s">
        <v>1166</v>
      </c>
      <c r="B62" s="517" t="s">
        <v>1390</v>
      </c>
      <c r="C62" s="518" t="s">
        <v>207</v>
      </c>
      <c r="D62" s="518" t="s">
        <v>302</v>
      </c>
      <c r="E62" s="518">
        <v>1</v>
      </c>
      <c r="F62" s="518">
        <v>2023</v>
      </c>
      <c r="G62" s="518">
        <v>1</v>
      </c>
      <c r="H62" s="518">
        <v>1</v>
      </c>
      <c r="I62" s="518">
        <v>1</v>
      </c>
      <c r="J62" s="518">
        <v>1</v>
      </c>
      <c r="K62" s="518">
        <v>1</v>
      </c>
      <c r="L62" s="518">
        <v>1</v>
      </c>
      <c r="M62" s="635" t="s">
        <v>1347</v>
      </c>
      <c r="N62" s="636"/>
      <c r="O62" s="636"/>
      <c r="U62" s="522"/>
    </row>
    <row r="63" spans="1:21">
      <c r="A63" s="521" t="s">
        <v>1363</v>
      </c>
      <c r="B63" s="1060" t="s">
        <v>490</v>
      </c>
      <c r="C63" s="1061"/>
      <c r="D63" s="1061"/>
      <c r="E63" s="1061"/>
      <c r="F63" s="1061"/>
      <c r="G63" s="1061"/>
      <c r="H63" s="1061"/>
      <c r="I63" s="1061"/>
      <c r="J63" s="1061"/>
      <c r="K63" s="1061"/>
      <c r="L63" s="1062"/>
      <c r="M63" s="636"/>
      <c r="N63" s="636"/>
      <c r="O63" s="636"/>
      <c r="U63" s="522"/>
    </row>
    <row r="64" spans="1:21" ht="147.75" customHeight="1">
      <c r="A64" s="470" t="s">
        <v>1167</v>
      </c>
      <c r="B64" s="517" t="s">
        <v>1366</v>
      </c>
      <c r="C64" s="518" t="s">
        <v>207</v>
      </c>
      <c r="D64" s="518" t="s">
        <v>302</v>
      </c>
      <c r="E64" s="518">
        <v>1</v>
      </c>
      <c r="F64" s="518">
        <v>2023</v>
      </c>
      <c r="G64" s="518">
        <v>1</v>
      </c>
      <c r="H64" s="518">
        <v>1</v>
      </c>
      <c r="I64" s="518">
        <v>1</v>
      </c>
      <c r="J64" s="518">
        <v>1</v>
      </c>
      <c r="K64" s="518">
        <v>1</v>
      </c>
      <c r="L64" s="518">
        <v>1</v>
      </c>
      <c r="M64" s="635" t="s">
        <v>1347</v>
      </c>
      <c r="N64" s="636"/>
      <c r="O64" s="636"/>
      <c r="U64" s="522"/>
    </row>
    <row r="65" spans="1:21">
      <c r="A65" s="521" t="s">
        <v>1364</v>
      </c>
      <c r="B65" s="1060" t="s">
        <v>1368</v>
      </c>
      <c r="C65" s="1061"/>
      <c r="D65" s="1061"/>
      <c r="E65" s="1061"/>
      <c r="F65" s="1061"/>
      <c r="G65" s="1061"/>
      <c r="H65" s="1061"/>
      <c r="I65" s="1061"/>
      <c r="J65" s="1061"/>
      <c r="K65" s="1061"/>
      <c r="L65" s="1062"/>
      <c r="M65" s="636"/>
      <c r="N65" s="636"/>
      <c r="O65" s="636"/>
      <c r="U65" s="522"/>
    </row>
    <row r="66" spans="1:21" ht="147.75" customHeight="1">
      <c r="A66" s="470" t="s">
        <v>1170</v>
      </c>
      <c r="B66" s="517" t="s">
        <v>1367</v>
      </c>
      <c r="C66" s="518" t="s">
        <v>207</v>
      </c>
      <c r="D66" s="518" t="s">
        <v>302</v>
      </c>
      <c r="E66" s="518">
        <v>1</v>
      </c>
      <c r="F66" s="518">
        <v>2023</v>
      </c>
      <c r="G66" s="518">
        <v>1</v>
      </c>
      <c r="H66" s="518">
        <v>1</v>
      </c>
      <c r="I66" s="518">
        <v>1</v>
      </c>
      <c r="J66" s="518">
        <v>1</v>
      </c>
      <c r="K66" s="518">
        <v>1</v>
      </c>
      <c r="L66" s="518">
        <v>1</v>
      </c>
      <c r="M66" s="635" t="s">
        <v>1347</v>
      </c>
      <c r="N66" s="636"/>
      <c r="O66" s="636"/>
      <c r="U66" s="522"/>
    </row>
    <row r="67" spans="1:21" ht="52.5" customHeight="1">
      <c r="A67" s="521" t="s">
        <v>1365</v>
      </c>
      <c r="B67" s="1060" t="s">
        <v>1397</v>
      </c>
      <c r="C67" s="1061"/>
      <c r="D67" s="1061"/>
      <c r="E67" s="1061"/>
      <c r="F67" s="1061"/>
      <c r="G67" s="1061"/>
      <c r="H67" s="1061"/>
      <c r="I67" s="1061"/>
      <c r="J67" s="1061"/>
      <c r="K67" s="1061"/>
      <c r="L67" s="1062"/>
      <c r="U67" s="522"/>
    </row>
    <row r="68" spans="1:21">
      <c r="A68" s="1063" t="s">
        <v>1319</v>
      </c>
      <c r="B68" s="1063"/>
      <c r="C68" s="1063"/>
      <c r="D68" s="1063"/>
      <c r="E68" s="1063"/>
      <c r="F68" s="1063"/>
      <c r="G68" s="1063"/>
      <c r="H68" s="1063"/>
      <c r="I68" s="1063"/>
      <c r="J68" s="1063"/>
      <c r="K68" s="1063"/>
      <c r="L68" s="1063"/>
      <c r="S68" s="478"/>
    </row>
    <row r="69" spans="1:21">
      <c r="A69" s="887" t="s">
        <v>121</v>
      </c>
      <c r="B69" s="887"/>
      <c r="C69" s="887"/>
      <c r="D69" s="887"/>
      <c r="E69" s="887"/>
      <c r="F69" s="903" t="s">
        <v>87</v>
      </c>
      <c r="G69" s="903"/>
      <c r="H69" s="903"/>
      <c r="I69" s="903"/>
      <c r="J69" s="903"/>
      <c r="K69" s="903"/>
      <c r="L69" s="903"/>
      <c r="S69" s="478"/>
    </row>
    <row r="70" spans="1:21" ht="63" customHeight="1">
      <c r="A70" s="887"/>
      <c r="B70" s="887"/>
      <c r="C70" s="887"/>
      <c r="D70" s="887"/>
      <c r="E70" s="887"/>
      <c r="F70" s="476">
        <v>2025</v>
      </c>
      <c r="G70" s="476">
        <v>2026</v>
      </c>
      <c r="H70" s="476">
        <v>2027</v>
      </c>
      <c r="I70" s="476">
        <v>2028</v>
      </c>
      <c r="J70" s="476">
        <v>2029</v>
      </c>
      <c r="K70" s="476">
        <v>2030</v>
      </c>
      <c r="L70" s="476" t="s">
        <v>24</v>
      </c>
      <c r="S70" s="478"/>
    </row>
    <row r="71" spans="1:21">
      <c r="A71" s="896" t="s">
        <v>122</v>
      </c>
      <c r="B71" s="896"/>
      <c r="C71" s="896"/>
      <c r="D71" s="896"/>
      <c r="E71" s="896"/>
      <c r="F71" s="523">
        <f>F89+F99+F109+F119+F129+F139+F149+F159+F179+F189+F199+F209+F219+F229+F239+F249+F259</f>
        <v>702117.55799999996</v>
      </c>
      <c r="G71" s="523">
        <f t="shared" ref="G71:K71" si="2">G89+G99+G109+G119+G129+G139+G149+G159+G179+G189+G199+G209+G219+G229+G239+G249+G259</f>
        <v>705015.57300000009</v>
      </c>
      <c r="H71" s="523">
        <f t="shared" si="2"/>
        <v>670507.05700000003</v>
      </c>
      <c r="I71" s="523">
        <f t="shared" si="2"/>
        <v>670507.05700000003</v>
      </c>
      <c r="J71" s="523">
        <f t="shared" si="2"/>
        <v>670507.05700000003</v>
      </c>
      <c r="K71" s="523">
        <f t="shared" si="2"/>
        <v>670507.05700000003</v>
      </c>
      <c r="L71" s="523">
        <f>L89+L99+L109+L119+L129+L139+L149+L159+L179+L189+L199+L209+L219+L229+L239+L249+L259</f>
        <v>4089161.3590000002</v>
      </c>
      <c r="N71" s="524"/>
      <c r="O71" s="524"/>
      <c r="P71" s="524"/>
      <c r="Q71" s="525"/>
      <c r="R71" s="525"/>
      <c r="S71" s="478"/>
    </row>
    <row r="72" spans="1:21">
      <c r="A72" s="877" t="s">
        <v>89</v>
      </c>
      <c r="B72" s="877"/>
      <c r="C72" s="877"/>
      <c r="D72" s="877"/>
      <c r="E72" s="877"/>
      <c r="F72" s="526">
        <f>F90+F100+F110+F120+F130+F140+F150+F160+F180+F190+F200+F210+F220+F230+F240+F250+F260</f>
        <v>702117.55799999996</v>
      </c>
      <c r="G72" s="526">
        <f t="shared" ref="G72:K72" si="3">G90+G100+G110+G120+G130+G140+G150+G160+G180+G190+G200+G210+G220+G230+G240+G250+G260</f>
        <v>705015.57300000009</v>
      </c>
      <c r="H72" s="526">
        <f t="shared" si="3"/>
        <v>670507.05700000003</v>
      </c>
      <c r="I72" s="526">
        <f t="shared" si="3"/>
        <v>670507.05700000003</v>
      </c>
      <c r="J72" s="526">
        <f t="shared" si="3"/>
        <v>670507.05700000003</v>
      </c>
      <c r="K72" s="526">
        <f t="shared" si="3"/>
        <v>670507.05700000003</v>
      </c>
      <c r="L72" s="526">
        <f t="shared" ref="G72:L73" si="4">L90+L100+L110+L120+L130+L140+L150+L160+L180+L190+L200+L210+L220+L230+L240+L250+L260</f>
        <v>4089161.3590000002</v>
      </c>
      <c r="N72" s="527">
        <v>559520.55799999996</v>
      </c>
      <c r="O72" s="527">
        <v>563408.57299999997</v>
      </c>
      <c r="P72" s="527">
        <v>529290.05700000003</v>
      </c>
      <c r="Q72" s="527"/>
      <c r="R72" s="527"/>
      <c r="S72" s="478"/>
    </row>
    <row r="73" spans="1:21">
      <c r="A73" s="883"/>
      <c r="B73" s="884" t="s">
        <v>90</v>
      </c>
      <c r="C73" s="884"/>
      <c r="D73" s="884"/>
      <c r="E73" s="884"/>
      <c r="F73" s="526">
        <f>F91+F101+F111+F121+F131+F141+F151+F161+F181+F191+F201+F211+F221+F231+F241+F251+F261</f>
        <v>22080</v>
      </c>
      <c r="G73" s="526">
        <f t="shared" si="4"/>
        <v>22680</v>
      </c>
      <c r="H73" s="526">
        <f t="shared" si="4"/>
        <v>20520</v>
      </c>
      <c r="I73" s="526">
        <f t="shared" si="4"/>
        <v>20520</v>
      </c>
      <c r="J73" s="526">
        <f t="shared" si="4"/>
        <v>20520</v>
      </c>
      <c r="K73" s="526">
        <f t="shared" si="4"/>
        <v>20520</v>
      </c>
      <c r="L73" s="526">
        <f t="shared" si="4"/>
        <v>126840</v>
      </c>
      <c r="N73" s="524">
        <v>22080</v>
      </c>
      <c r="O73" s="524">
        <v>22680</v>
      </c>
      <c r="P73" s="524">
        <v>20520</v>
      </c>
      <c r="Q73" s="527"/>
      <c r="R73" s="527"/>
      <c r="S73" s="478"/>
    </row>
    <row r="74" spans="1:21">
      <c r="A74" s="883"/>
      <c r="B74" s="885" t="s">
        <v>91</v>
      </c>
      <c r="C74" s="885"/>
      <c r="D74" s="885"/>
      <c r="E74" s="885"/>
      <c r="F74" s="528">
        <v>0</v>
      </c>
      <c r="G74" s="528">
        <v>0</v>
      </c>
      <c r="H74" s="528">
        <v>0</v>
      </c>
      <c r="I74" s="528">
        <v>0</v>
      </c>
      <c r="J74" s="528">
        <v>0</v>
      </c>
      <c r="K74" s="528">
        <v>0</v>
      </c>
      <c r="L74" s="528">
        <v>0</v>
      </c>
      <c r="N74" s="527">
        <f>N72-F72</f>
        <v>-142597</v>
      </c>
      <c r="O74" s="527">
        <f>O72-G72</f>
        <v>-141607.00000000012</v>
      </c>
      <c r="P74" s="527">
        <f>P73-H73</f>
        <v>0</v>
      </c>
      <c r="S74" s="478"/>
    </row>
    <row r="75" spans="1:21">
      <c r="A75" s="883"/>
      <c r="B75" s="877" t="s">
        <v>40</v>
      </c>
      <c r="C75" s="877"/>
      <c r="D75" s="877"/>
      <c r="E75" s="877"/>
      <c r="F75" s="528">
        <v>0</v>
      </c>
      <c r="G75" s="528">
        <v>0</v>
      </c>
      <c r="H75" s="528">
        <v>0</v>
      </c>
      <c r="I75" s="528">
        <v>0</v>
      </c>
      <c r="J75" s="528">
        <v>0</v>
      </c>
      <c r="K75" s="528">
        <v>0</v>
      </c>
      <c r="L75" s="528">
        <v>0</v>
      </c>
      <c r="N75" s="529">
        <f>N73-F73</f>
        <v>0</v>
      </c>
      <c r="O75" s="529">
        <f>O73-G73</f>
        <v>0</v>
      </c>
      <c r="P75" s="529">
        <f>P73-H73</f>
        <v>0</v>
      </c>
      <c r="S75" s="478"/>
    </row>
    <row r="76" spans="1:21">
      <c r="A76" s="883"/>
      <c r="B76" s="877" t="s">
        <v>123</v>
      </c>
      <c r="C76" s="877"/>
      <c r="D76" s="877"/>
      <c r="E76" s="877"/>
      <c r="F76" s="528">
        <v>0</v>
      </c>
      <c r="G76" s="528">
        <v>0</v>
      </c>
      <c r="H76" s="528">
        <v>0</v>
      </c>
      <c r="I76" s="528">
        <v>0</v>
      </c>
      <c r="J76" s="528">
        <v>0</v>
      </c>
      <c r="K76" s="528">
        <v>0</v>
      </c>
      <c r="L76" s="528">
        <v>0</v>
      </c>
      <c r="P76" s="485"/>
      <c r="S76" s="478"/>
    </row>
    <row r="77" spans="1:21">
      <c r="A77" s="877" t="s">
        <v>93</v>
      </c>
      <c r="B77" s="877"/>
      <c r="C77" s="877"/>
      <c r="D77" s="877"/>
      <c r="E77" s="877"/>
      <c r="F77" s="530">
        <v>0</v>
      </c>
      <c r="G77" s="530">
        <v>0</v>
      </c>
      <c r="H77" s="530">
        <v>0</v>
      </c>
      <c r="I77" s="530">
        <v>0</v>
      </c>
      <c r="J77" s="530">
        <v>0</v>
      </c>
      <c r="K77" s="530">
        <v>0</v>
      </c>
      <c r="L77" s="530">
        <v>0</v>
      </c>
      <c r="S77" s="478"/>
    </row>
    <row r="78" spans="1:21">
      <c r="A78" s="877" t="s">
        <v>94</v>
      </c>
      <c r="B78" s="877"/>
      <c r="C78" s="877"/>
      <c r="D78" s="877"/>
      <c r="E78" s="877"/>
      <c r="F78" s="531">
        <v>0</v>
      </c>
      <c r="G78" s="531">
        <v>0</v>
      </c>
      <c r="H78" s="531">
        <v>0</v>
      </c>
      <c r="I78" s="531">
        <v>0</v>
      </c>
      <c r="J78" s="531">
        <v>0</v>
      </c>
      <c r="K78" s="531">
        <v>0</v>
      </c>
      <c r="L78" s="531">
        <v>0</v>
      </c>
      <c r="S78" s="478"/>
    </row>
    <row r="79" spans="1:21">
      <c r="A79" s="877" t="s">
        <v>95</v>
      </c>
      <c r="B79" s="877"/>
      <c r="C79" s="877"/>
      <c r="D79" s="877"/>
      <c r="E79" s="877"/>
      <c r="F79" s="531">
        <v>0</v>
      </c>
      <c r="G79" s="531">
        <v>0</v>
      </c>
      <c r="H79" s="531">
        <v>0</v>
      </c>
      <c r="I79" s="531">
        <v>0</v>
      </c>
      <c r="J79" s="531">
        <v>0</v>
      </c>
      <c r="K79" s="531">
        <v>0</v>
      </c>
      <c r="L79" s="531">
        <v>0</v>
      </c>
      <c r="N79" s="532"/>
      <c r="O79" s="532"/>
      <c r="P79" s="532"/>
      <c r="S79" s="478"/>
    </row>
    <row r="80" spans="1:21">
      <c r="A80" s="892" t="s">
        <v>836</v>
      </c>
      <c r="B80" s="893"/>
      <c r="C80" s="893"/>
      <c r="D80" s="893"/>
      <c r="E80" s="894"/>
      <c r="F80" s="533">
        <f>F71</f>
        <v>702117.55799999996</v>
      </c>
      <c r="G80" s="533">
        <f t="shared" ref="G80:L82" si="5">G71</f>
        <v>705015.57300000009</v>
      </c>
      <c r="H80" s="533">
        <f t="shared" si="5"/>
        <v>670507.05700000003</v>
      </c>
      <c r="I80" s="533">
        <f t="shared" si="5"/>
        <v>670507.05700000003</v>
      </c>
      <c r="J80" s="533">
        <f t="shared" si="5"/>
        <v>670507.05700000003</v>
      </c>
      <c r="K80" s="533">
        <f t="shared" si="5"/>
        <v>670507.05700000003</v>
      </c>
      <c r="L80" s="533">
        <f t="shared" si="5"/>
        <v>4089161.3590000002</v>
      </c>
      <c r="N80" s="532"/>
      <c r="O80" s="532"/>
      <c r="P80" s="532"/>
      <c r="S80" s="478"/>
    </row>
    <row r="81" spans="1:19">
      <c r="A81" s="877" t="s">
        <v>89</v>
      </c>
      <c r="B81" s="877"/>
      <c r="C81" s="877"/>
      <c r="D81" s="877"/>
      <c r="E81" s="877"/>
      <c r="F81" s="531">
        <f>F72</f>
        <v>702117.55799999996</v>
      </c>
      <c r="G81" s="531">
        <f t="shared" si="5"/>
        <v>705015.57300000009</v>
      </c>
      <c r="H81" s="531">
        <f t="shared" si="5"/>
        <v>670507.05700000003</v>
      </c>
      <c r="I81" s="531">
        <f t="shared" si="5"/>
        <v>670507.05700000003</v>
      </c>
      <c r="J81" s="531">
        <f t="shared" si="5"/>
        <v>670507.05700000003</v>
      </c>
      <c r="K81" s="531">
        <f t="shared" si="5"/>
        <v>670507.05700000003</v>
      </c>
      <c r="L81" s="531">
        <f t="shared" si="5"/>
        <v>4089161.3590000002</v>
      </c>
      <c r="N81" s="532"/>
      <c r="O81" s="532"/>
      <c r="P81" s="532"/>
      <c r="S81" s="478"/>
    </row>
    <row r="82" spans="1:19">
      <c r="A82" s="883"/>
      <c r="B82" s="884" t="s">
        <v>90</v>
      </c>
      <c r="C82" s="884"/>
      <c r="D82" s="884"/>
      <c r="E82" s="884"/>
      <c r="F82" s="531">
        <f>F73</f>
        <v>22080</v>
      </c>
      <c r="G82" s="531">
        <f t="shared" si="5"/>
        <v>22680</v>
      </c>
      <c r="H82" s="531">
        <f t="shared" si="5"/>
        <v>20520</v>
      </c>
      <c r="I82" s="531">
        <f t="shared" si="5"/>
        <v>20520</v>
      </c>
      <c r="J82" s="531">
        <f t="shared" si="5"/>
        <v>20520</v>
      </c>
      <c r="K82" s="531">
        <f t="shared" si="5"/>
        <v>20520</v>
      </c>
      <c r="L82" s="531">
        <f t="shared" si="5"/>
        <v>126840</v>
      </c>
      <c r="N82" s="592"/>
      <c r="O82" s="532"/>
      <c r="P82" s="532"/>
      <c r="S82" s="478"/>
    </row>
    <row r="83" spans="1:19">
      <c r="A83" s="883"/>
      <c r="B83" s="885" t="s">
        <v>91</v>
      </c>
      <c r="C83" s="885"/>
      <c r="D83" s="885"/>
      <c r="E83" s="885"/>
      <c r="F83" s="531">
        <v>0</v>
      </c>
      <c r="G83" s="531">
        <v>0</v>
      </c>
      <c r="H83" s="531">
        <v>0</v>
      </c>
      <c r="I83" s="531">
        <v>0</v>
      </c>
      <c r="J83" s="531">
        <v>0</v>
      </c>
      <c r="K83" s="531">
        <v>0</v>
      </c>
      <c r="L83" s="531">
        <v>0</v>
      </c>
      <c r="N83" s="532"/>
      <c r="O83" s="532"/>
      <c r="P83" s="532"/>
      <c r="S83" s="478"/>
    </row>
    <row r="84" spans="1:19">
      <c r="A84" s="883"/>
      <c r="B84" s="877" t="s">
        <v>40</v>
      </c>
      <c r="C84" s="877"/>
      <c r="D84" s="877"/>
      <c r="E84" s="877"/>
      <c r="F84" s="531">
        <v>0</v>
      </c>
      <c r="G84" s="531">
        <v>0</v>
      </c>
      <c r="H84" s="531">
        <v>0</v>
      </c>
      <c r="I84" s="531">
        <v>0</v>
      </c>
      <c r="J84" s="531">
        <v>0</v>
      </c>
      <c r="K84" s="531">
        <v>0</v>
      </c>
      <c r="L84" s="531">
        <v>0</v>
      </c>
      <c r="N84" s="532"/>
      <c r="O84" s="532"/>
      <c r="P84" s="532"/>
      <c r="S84" s="478"/>
    </row>
    <row r="85" spans="1:19">
      <c r="A85" s="883"/>
      <c r="B85" s="877" t="s">
        <v>123</v>
      </c>
      <c r="C85" s="877"/>
      <c r="D85" s="877"/>
      <c r="E85" s="877"/>
      <c r="F85" s="531">
        <v>0</v>
      </c>
      <c r="G85" s="531">
        <v>0</v>
      </c>
      <c r="H85" s="531">
        <v>0</v>
      </c>
      <c r="I85" s="531">
        <v>0</v>
      </c>
      <c r="J85" s="531">
        <v>0</v>
      </c>
      <c r="K85" s="531">
        <v>0</v>
      </c>
      <c r="L85" s="531">
        <v>0</v>
      </c>
      <c r="N85" s="532"/>
      <c r="O85" s="532"/>
      <c r="P85" s="532"/>
      <c r="S85" s="478"/>
    </row>
    <row r="86" spans="1:19">
      <c r="A86" s="1055" t="s">
        <v>93</v>
      </c>
      <c r="B86" s="1055"/>
      <c r="C86" s="1055"/>
      <c r="D86" s="1055"/>
      <c r="E86" s="1055"/>
      <c r="F86" s="534">
        <v>0</v>
      </c>
      <c r="G86" s="534">
        <v>0</v>
      </c>
      <c r="H86" s="534">
        <v>0</v>
      </c>
      <c r="I86" s="534">
        <v>0</v>
      </c>
      <c r="J86" s="534">
        <v>0</v>
      </c>
      <c r="K86" s="534">
        <v>0</v>
      </c>
      <c r="L86" s="534">
        <v>0</v>
      </c>
      <c r="N86" s="532"/>
      <c r="O86" s="532"/>
      <c r="P86" s="532"/>
      <c r="S86" s="478"/>
    </row>
    <row r="87" spans="1:19">
      <c r="A87" s="877" t="s">
        <v>94</v>
      </c>
      <c r="B87" s="877"/>
      <c r="C87" s="877"/>
      <c r="D87" s="877"/>
      <c r="E87" s="877"/>
      <c r="F87" s="531">
        <v>0</v>
      </c>
      <c r="G87" s="531">
        <v>0</v>
      </c>
      <c r="H87" s="531">
        <v>0</v>
      </c>
      <c r="I87" s="531">
        <v>0</v>
      </c>
      <c r="J87" s="531">
        <v>0</v>
      </c>
      <c r="K87" s="531">
        <v>0</v>
      </c>
      <c r="L87" s="531">
        <v>0</v>
      </c>
      <c r="N87" s="532"/>
      <c r="O87" s="532"/>
      <c r="P87" s="532"/>
      <c r="S87" s="478"/>
    </row>
    <row r="88" spans="1:19">
      <c r="A88" s="877" t="s">
        <v>95</v>
      </c>
      <c r="B88" s="877"/>
      <c r="C88" s="877"/>
      <c r="D88" s="877"/>
      <c r="E88" s="877"/>
      <c r="F88" s="531">
        <v>0</v>
      </c>
      <c r="G88" s="531">
        <v>0</v>
      </c>
      <c r="H88" s="531">
        <v>0</v>
      </c>
      <c r="I88" s="531">
        <v>0</v>
      </c>
      <c r="J88" s="531">
        <v>0</v>
      </c>
      <c r="K88" s="531">
        <v>0</v>
      </c>
      <c r="L88" s="531">
        <v>0</v>
      </c>
      <c r="N88" s="532"/>
      <c r="O88" s="532"/>
      <c r="P88" s="532"/>
      <c r="S88" s="478"/>
    </row>
    <row r="89" spans="1:19" ht="53.25" customHeight="1">
      <c r="A89" s="888" t="s">
        <v>855</v>
      </c>
      <c r="B89" s="888"/>
      <c r="C89" s="888"/>
      <c r="D89" s="888"/>
      <c r="E89" s="888"/>
      <c r="F89" s="523">
        <f>F90+F95</f>
        <v>185938.432</v>
      </c>
      <c r="G89" s="523">
        <f t="shared" ref="G89:K89" si="6">G90+G95</f>
        <v>185938.432</v>
      </c>
      <c r="H89" s="523">
        <f t="shared" si="6"/>
        <v>185938.432</v>
      </c>
      <c r="I89" s="523">
        <f t="shared" si="6"/>
        <v>185938.432</v>
      </c>
      <c r="J89" s="523">
        <f t="shared" si="6"/>
        <v>185938.432</v>
      </c>
      <c r="K89" s="523">
        <f t="shared" si="6"/>
        <v>185938.432</v>
      </c>
      <c r="L89" s="523">
        <f>SUM(F89:K89)</f>
        <v>1115630.5919999999</v>
      </c>
      <c r="M89" s="535"/>
      <c r="N89" s="535"/>
      <c r="O89" s="525"/>
      <c r="P89" s="525"/>
      <c r="Q89" s="536"/>
      <c r="S89" s="478"/>
    </row>
    <row r="90" spans="1:19">
      <c r="A90" s="877" t="s">
        <v>89</v>
      </c>
      <c r="B90" s="877"/>
      <c r="C90" s="877"/>
      <c r="D90" s="877"/>
      <c r="E90" s="877"/>
      <c r="F90" s="526">
        <v>185938.432</v>
      </c>
      <c r="G90" s="526">
        <v>185938.432</v>
      </c>
      <c r="H90" s="526">
        <v>185938.432</v>
      </c>
      <c r="I90" s="526">
        <v>185938.432</v>
      </c>
      <c r="J90" s="526">
        <v>185938.432</v>
      </c>
      <c r="K90" s="526">
        <v>185938.432</v>
      </c>
      <c r="L90" s="526">
        <f>SUM(F90:K90)</f>
        <v>1115630.5919999999</v>
      </c>
      <c r="M90" s="537" t="s">
        <v>678</v>
      </c>
      <c r="N90" s="527">
        <v>185938.432</v>
      </c>
      <c r="O90" s="527">
        <v>185938.432</v>
      </c>
      <c r="P90" s="527">
        <v>185938.432</v>
      </c>
      <c r="Q90" s="538"/>
      <c r="S90" s="478"/>
    </row>
    <row r="91" spans="1:19">
      <c r="A91" s="883"/>
      <c r="B91" s="884" t="s">
        <v>90</v>
      </c>
      <c r="C91" s="884"/>
      <c r="D91" s="884"/>
      <c r="E91" s="884"/>
      <c r="F91" s="531">
        <v>0</v>
      </c>
      <c r="G91" s="531">
        <v>0</v>
      </c>
      <c r="H91" s="531">
        <v>0</v>
      </c>
      <c r="I91" s="531">
        <v>0</v>
      </c>
      <c r="J91" s="531">
        <v>0</v>
      </c>
      <c r="K91" s="531">
        <v>0</v>
      </c>
      <c r="L91" s="531">
        <v>0</v>
      </c>
      <c r="N91" s="527"/>
      <c r="O91" s="527"/>
      <c r="P91" s="527"/>
      <c r="Q91" s="538"/>
      <c r="S91" s="478"/>
    </row>
    <row r="92" spans="1:19">
      <c r="A92" s="883"/>
      <c r="B92" s="885" t="s">
        <v>91</v>
      </c>
      <c r="C92" s="885"/>
      <c r="D92" s="885"/>
      <c r="E92" s="885"/>
      <c r="F92" s="531">
        <v>0</v>
      </c>
      <c r="G92" s="531">
        <v>0</v>
      </c>
      <c r="H92" s="531">
        <v>0</v>
      </c>
      <c r="I92" s="531">
        <v>0</v>
      </c>
      <c r="J92" s="531">
        <v>0</v>
      </c>
      <c r="K92" s="531">
        <v>0</v>
      </c>
      <c r="L92" s="531">
        <v>0</v>
      </c>
      <c r="N92" s="525"/>
      <c r="O92" s="525"/>
      <c r="P92" s="525"/>
      <c r="Q92" s="538"/>
      <c r="S92" s="478"/>
    </row>
    <row r="93" spans="1:19">
      <c r="A93" s="883"/>
      <c r="B93" s="877" t="s">
        <v>40</v>
      </c>
      <c r="C93" s="877"/>
      <c r="D93" s="877"/>
      <c r="E93" s="877"/>
      <c r="F93" s="531">
        <v>0</v>
      </c>
      <c r="G93" s="531">
        <v>0</v>
      </c>
      <c r="H93" s="531">
        <v>0</v>
      </c>
      <c r="I93" s="531">
        <v>0</v>
      </c>
      <c r="J93" s="531">
        <v>0</v>
      </c>
      <c r="K93" s="531">
        <v>0</v>
      </c>
      <c r="L93" s="531">
        <v>0</v>
      </c>
      <c r="N93" s="525"/>
      <c r="O93" s="525"/>
      <c r="P93" s="525"/>
      <c r="Q93" s="538"/>
      <c r="S93" s="478"/>
    </row>
    <row r="94" spans="1:19">
      <c r="A94" s="883"/>
      <c r="B94" s="877" t="s">
        <v>123</v>
      </c>
      <c r="C94" s="877"/>
      <c r="D94" s="877"/>
      <c r="E94" s="877"/>
      <c r="F94" s="531">
        <v>0</v>
      </c>
      <c r="G94" s="531">
        <v>0</v>
      </c>
      <c r="H94" s="531">
        <v>0</v>
      </c>
      <c r="I94" s="531">
        <v>0</v>
      </c>
      <c r="J94" s="531">
        <v>0</v>
      </c>
      <c r="K94" s="531">
        <v>0</v>
      </c>
      <c r="L94" s="531">
        <v>0</v>
      </c>
      <c r="N94" s="525"/>
      <c r="O94" s="525"/>
      <c r="P94" s="525"/>
      <c r="Q94" s="538"/>
      <c r="S94" s="478"/>
    </row>
    <row r="95" spans="1:19">
      <c r="A95" s="1055" t="s">
        <v>93</v>
      </c>
      <c r="B95" s="1055"/>
      <c r="C95" s="1055"/>
      <c r="D95" s="1055"/>
      <c r="E95" s="1055"/>
      <c r="F95" s="534">
        <v>0</v>
      </c>
      <c r="G95" s="534">
        <v>0</v>
      </c>
      <c r="H95" s="534">
        <v>0</v>
      </c>
      <c r="I95" s="534">
        <v>0</v>
      </c>
      <c r="J95" s="534">
        <v>0</v>
      </c>
      <c r="K95" s="534">
        <v>0</v>
      </c>
      <c r="L95" s="534">
        <v>0</v>
      </c>
      <c r="N95" s="525"/>
      <c r="O95" s="525"/>
      <c r="P95" s="525"/>
      <c r="Q95" s="538"/>
      <c r="S95" s="478"/>
    </row>
    <row r="96" spans="1:19">
      <c r="A96" s="877" t="s">
        <v>94</v>
      </c>
      <c r="B96" s="877"/>
      <c r="C96" s="877"/>
      <c r="D96" s="877"/>
      <c r="E96" s="877"/>
      <c r="F96" s="531">
        <v>0</v>
      </c>
      <c r="G96" s="531">
        <v>0</v>
      </c>
      <c r="H96" s="531">
        <v>0</v>
      </c>
      <c r="I96" s="531">
        <v>0</v>
      </c>
      <c r="J96" s="531">
        <v>0</v>
      </c>
      <c r="K96" s="531">
        <v>0</v>
      </c>
      <c r="L96" s="531">
        <v>0</v>
      </c>
      <c r="N96" s="525"/>
      <c r="O96" s="525"/>
      <c r="P96" s="525"/>
      <c r="Q96" s="538"/>
      <c r="S96" s="478"/>
    </row>
    <row r="97" spans="1:19">
      <c r="A97" s="877" t="s">
        <v>95</v>
      </c>
      <c r="B97" s="877"/>
      <c r="C97" s="877"/>
      <c r="D97" s="877"/>
      <c r="E97" s="877"/>
      <c r="F97" s="531">
        <v>0</v>
      </c>
      <c r="G97" s="531">
        <v>0</v>
      </c>
      <c r="H97" s="531">
        <v>0</v>
      </c>
      <c r="I97" s="531">
        <v>0</v>
      </c>
      <c r="J97" s="531">
        <v>0</v>
      </c>
      <c r="K97" s="531">
        <v>0</v>
      </c>
      <c r="L97" s="531">
        <v>0</v>
      </c>
      <c r="N97" s="525"/>
      <c r="O97" s="525"/>
      <c r="P97" s="525"/>
      <c r="Q97" s="538"/>
      <c r="S97" s="478"/>
    </row>
    <row r="98" spans="1:19">
      <c r="A98" s="878" t="s">
        <v>97</v>
      </c>
      <c r="B98" s="878"/>
      <c r="C98" s="878"/>
      <c r="D98" s="878"/>
      <c r="E98" s="878"/>
      <c r="F98" s="531">
        <v>0</v>
      </c>
      <c r="G98" s="531">
        <v>0</v>
      </c>
      <c r="H98" s="531">
        <v>0</v>
      </c>
      <c r="I98" s="531">
        <v>0</v>
      </c>
      <c r="J98" s="531">
        <v>0</v>
      </c>
      <c r="K98" s="531">
        <v>0</v>
      </c>
      <c r="L98" s="531">
        <v>0</v>
      </c>
      <c r="N98" s="525"/>
      <c r="O98" s="525"/>
      <c r="P98" s="525"/>
      <c r="Q98" s="538"/>
      <c r="S98" s="478"/>
    </row>
    <row r="99" spans="1:19" ht="44.25" customHeight="1">
      <c r="A99" s="888" t="s">
        <v>856</v>
      </c>
      <c r="B99" s="888"/>
      <c r="C99" s="888"/>
      <c r="D99" s="888"/>
      <c r="E99" s="888"/>
      <c r="F99" s="523">
        <f>F100+F105</f>
        <v>32000</v>
      </c>
      <c r="G99" s="523">
        <f t="shared" ref="G99:K99" si="7">G100+G105</f>
        <v>36000</v>
      </c>
      <c r="H99" s="523">
        <f t="shared" si="7"/>
        <v>36000</v>
      </c>
      <c r="I99" s="523">
        <f t="shared" si="7"/>
        <v>36000</v>
      </c>
      <c r="J99" s="523">
        <f t="shared" si="7"/>
        <v>36000</v>
      </c>
      <c r="K99" s="523">
        <f t="shared" si="7"/>
        <v>36000</v>
      </c>
      <c r="L99" s="523">
        <f>SUM(F99:K99)</f>
        <v>212000</v>
      </c>
      <c r="M99" s="539"/>
      <c r="N99" s="540"/>
      <c r="O99" s="478"/>
      <c r="P99" s="478"/>
      <c r="Q99" s="541"/>
      <c r="R99" s="478"/>
      <c r="S99" s="478"/>
    </row>
    <row r="100" spans="1:19">
      <c r="A100" s="877" t="s">
        <v>89</v>
      </c>
      <c r="B100" s="877"/>
      <c r="C100" s="877"/>
      <c r="D100" s="877"/>
      <c r="E100" s="877"/>
      <c r="F100" s="526">
        <v>32000</v>
      </c>
      <c r="G100" s="526">
        <v>36000</v>
      </c>
      <c r="H100" s="526">
        <v>36000</v>
      </c>
      <c r="I100" s="526">
        <v>36000</v>
      </c>
      <c r="J100" s="526">
        <v>36000</v>
      </c>
      <c r="K100" s="526">
        <v>36000</v>
      </c>
      <c r="L100" s="526">
        <f>SUM(F100:K100)</f>
        <v>212000</v>
      </c>
      <c r="M100" s="542" t="s">
        <v>677</v>
      </c>
      <c r="N100" s="543">
        <v>32000</v>
      </c>
      <c r="O100" s="543">
        <v>36000</v>
      </c>
      <c r="P100" s="543">
        <v>36000</v>
      </c>
      <c r="Q100" s="543"/>
      <c r="R100" s="543"/>
      <c r="S100" s="478"/>
    </row>
    <row r="101" spans="1:19">
      <c r="A101" s="883"/>
      <c r="B101" s="884" t="s">
        <v>90</v>
      </c>
      <c r="C101" s="884"/>
      <c r="D101" s="884"/>
      <c r="E101" s="884"/>
      <c r="F101" s="526">
        <v>22080</v>
      </c>
      <c r="G101" s="526">
        <v>22680</v>
      </c>
      <c r="H101" s="526">
        <v>20520</v>
      </c>
      <c r="I101" s="526">
        <v>20520</v>
      </c>
      <c r="J101" s="526">
        <v>20520</v>
      </c>
      <c r="K101" s="526">
        <v>20520</v>
      </c>
      <c r="L101" s="526">
        <f>SUM(F101:K101)</f>
        <v>126840</v>
      </c>
      <c r="M101" s="544"/>
      <c r="N101" s="545">
        <v>22080</v>
      </c>
      <c r="O101" s="545">
        <v>22680</v>
      </c>
      <c r="P101" s="545">
        <v>20520</v>
      </c>
      <c r="Q101" s="543"/>
      <c r="R101" s="543"/>
      <c r="S101" s="478"/>
    </row>
    <row r="102" spans="1:19">
      <c r="A102" s="883"/>
      <c r="B102" s="885" t="s">
        <v>91</v>
      </c>
      <c r="C102" s="885"/>
      <c r="D102" s="885"/>
      <c r="E102" s="885"/>
      <c r="F102" s="531">
        <v>0</v>
      </c>
      <c r="G102" s="531">
        <v>0</v>
      </c>
      <c r="H102" s="531">
        <v>0</v>
      </c>
      <c r="I102" s="531">
        <v>0</v>
      </c>
      <c r="J102" s="531">
        <v>0</v>
      </c>
      <c r="K102" s="531">
        <v>0</v>
      </c>
      <c r="L102" s="531">
        <v>0</v>
      </c>
      <c r="M102" s="544"/>
      <c r="N102" s="540"/>
      <c r="O102" s="478"/>
      <c r="P102" s="478"/>
      <c r="Q102" s="478"/>
      <c r="R102" s="478"/>
      <c r="S102" s="478"/>
    </row>
    <row r="103" spans="1:19">
      <c r="A103" s="883"/>
      <c r="B103" s="877" t="s">
        <v>40</v>
      </c>
      <c r="C103" s="877"/>
      <c r="D103" s="877"/>
      <c r="E103" s="877"/>
      <c r="F103" s="531">
        <v>0</v>
      </c>
      <c r="G103" s="531">
        <v>0</v>
      </c>
      <c r="H103" s="531">
        <v>0</v>
      </c>
      <c r="I103" s="531">
        <v>0</v>
      </c>
      <c r="J103" s="531">
        <v>0</v>
      </c>
      <c r="K103" s="531">
        <v>0</v>
      </c>
      <c r="L103" s="531">
        <v>0</v>
      </c>
      <c r="M103" s="544"/>
      <c r="N103" s="540"/>
      <c r="O103" s="478"/>
      <c r="P103" s="478"/>
      <c r="Q103" s="478"/>
      <c r="R103" s="478"/>
      <c r="S103" s="478"/>
    </row>
    <row r="104" spans="1:19">
      <c r="A104" s="883"/>
      <c r="B104" s="877" t="s">
        <v>123</v>
      </c>
      <c r="C104" s="877"/>
      <c r="D104" s="877"/>
      <c r="E104" s="877"/>
      <c r="F104" s="531">
        <v>0</v>
      </c>
      <c r="G104" s="531">
        <v>0</v>
      </c>
      <c r="H104" s="531">
        <v>0</v>
      </c>
      <c r="I104" s="531">
        <v>0</v>
      </c>
      <c r="J104" s="531">
        <v>0</v>
      </c>
      <c r="K104" s="531">
        <v>0</v>
      </c>
      <c r="L104" s="531">
        <v>0</v>
      </c>
      <c r="M104" s="544"/>
      <c r="N104" s="540"/>
      <c r="O104" s="478"/>
      <c r="P104" s="478"/>
      <c r="Q104" s="478"/>
      <c r="R104" s="478"/>
      <c r="S104" s="478"/>
    </row>
    <row r="105" spans="1:19">
      <c r="A105" s="1055" t="s">
        <v>93</v>
      </c>
      <c r="B105" s="1055"/>
      <c r="C105" s="1055"/>
      <c r="D105" s="1055"/>
      <c r="E105" s="1055"/>
      <c r="F105" s="534">
        <v>0</v>
      </c>
      <c r="G105" s="534">
        <v>0</v>
      </c>
      <c r="H105" s="534">
        <v>0</v>
      </c>
      <c r="I105" s="534">
        <v>0</v>
      </c>
      <c r="J105" s="534">
        <v>0</v>
      </c>
      <c r="K105" s="534">
        <v>0</v>
      </c>
      <c r="L105" s="534">
        <v>0</v>
      </c>
      <c r="M105" s="544"/>
      <c r="N105" s="540"/>
      <c r="O105" s="478"/>
      <c r="P105" s="478"/>
      <c r="Q105" s="478"/>
      <c r="R105" s="478"/>
      <c r="S105" s="478"/>
    </row>
    <row r="106" spans="1:19">
      <c r="A106" s="877" t="s">
        <v>94</v>
      </c>
      <c r="B106" s="877"/>
      <c r="C106" s="877"/>
      <c r="D106" s="877"/>
      <c r="E106" s="877"/>
      <c r="F106" s="531">
        <v>0</v>
      </c>
      <c r="G106" s="531">
        <v>0</v>
      </c>
      <c r="H106" s="531">
        <v>0</v>
      </c>
      <c r="I106" s="531">
        <v>0</v>
      </c>
      <c r="J106" s="531">
        <v>0</v>
      </c>
      <c r="K106" s="531">
        <v>0</v>
      </c>
      <c r="L106" s="531">
        <v>0</v>
      </c>
      <c r="M106" s="544"/>
      <c r="N106" s="540"/>
      <c r="O106" s="478"/>
      <c r="P106" s="478"/>
      <c r="Q106" s="478"/>
      <c r="R106" s="478"/>
      <c r="S106" s="478"/>
    </row>
    <row r="107" spans="1:19">
      <c r="A107" s="877" t="s">
        <v>95</v>
      </c>
      <c r="B107" s="877"/>
      <c r="C107" s="877"/>
      <c r="D107" s="877"/>
      <c r="E107" s="877"/>
      <c r="F107" s="531">
        <v>0</v>
      </c>
      <c r="G107" s="531">
        <v>0</v>
      </c>
      <c r="H107" s="531">
        <v>0</v>
      </c>
      <c r="I107" s="531">
        <v>0</v>
      </c>
      <c r="J107" s="531">
        <v>0</v>
      </c>
      <c r="K107" s="531">
        <v>0</v>
      </c>
      <c r="L107" s="531">
        <v>0</v>
      </c>
      <c r="M107" s="544"/>
      <c r="N107" s="540"/>
      <c r="O107" s="478"/>
      <c r="P107" s="478"/>
      <c r="Q107" s="478"/>
      <c r="R107" s="478"/>
      <c r="S107" s="478"/>
    </row>
    <row r="108" spans="1:19">
      <c r="A108" s="878" t="s">
        <v>97</v>
      </c>
      <c r="B108" s="878"/>
      <c r="C108" s="878"/>
      <c r="D108" s="878"/>
      <c r="E108" s="878"/>
      <c r="F108" s="531">
        <v>0</v>
      </c>
      <c r="G108" s="531">
        <v>0</v>
      </c>
      <c r="H108" s="531">
        <v>0</v>
      </c>
      <c r="I108" s="531">
        <v>0</v>
      </c>
      <c r="J108" s="531">
        <v>0</v>
      </c>
      <c r="K108" s="531">
        <v>0</v>
      </c>
      <c r="L108" s="531">
        <v>0</v>
      </c>
      <c r="M108" s="544"/>
      <c r="N108" s="540"/>
      <c r="O108" s="478"/>
      <c r="P108" s="478"/>
      <c r="Q108" s="478"/>
      <c r="R108" s="478"/>
      <c r="S108" s="478"/>
    </row>
    <row r="109" spans="1:19" ht="87" customHeight="1">
      <c r="A109" s="888" t="s">
        <v>857</v>
      </c>
      <c r="B109" s="888"/>
      <c r="C109" s="888"/>
      <c r="D109" s="888"/>
      <c r="E109" s="888"/>
      <c r="F109" s="523">
        <f>F110+F115</f>
        <v>34457.69</v>
      </c>
      <c r="G109" s="523">
        <f t="shared" ref="G109:H109" si="8">G110+G115</f>
        <v>33323.43</v>
      </c>
      <c r="H109" s="523">
        <f t="shared" si="8"/>
        <v>37352.822999999997</v>
      </c>
      <c r="I109" s="523">
        <f t="shared" ref="I109:K109" si="9">I110+I115+I116+I117</f>
        <v>37352.822999999997</v>
      </c>
      <c r="J109" s="523">
        <f t="shared" si="9"/>
        <v>37352.822999999997</v>
      </c>
      <c r="K109" s="523">
        <f t="shared" si="9"/>
        <v>37352.822999999997</v>
      </c>
      <c r="L109" s="523">
        <f>SUM(F109:K109)</f>
        <v>217192.41200000001</v>
      </c>
      <c r="M109" s="535"/>
      <c r="N109" s="535"/>
      <c r="O109" s="525"/>
      <c r="P109" s="525"/>
      <c r="Q109" s="538"/>
      <c r="S109" s="478"/>
    </row>
    <row r="110" spans="1:19">
      <c r="A110" s="877" t="s">
        <v>89</v>
      </c>
      <c r="B110" s="877"/>
      <c r="C110" s="877"/>
      <c r="D110" s="877"/>
      <c r="E110" s="877"/>
      <c r="F110" s="526">
        <v>34457.69</v>
      </c>
      <c r="G110" s="526">
        <v>33323.43</v>
      </c>
      <c r="H110" s="526">
        <v>37352.822999999997</v>
      </c>
      <c r="I110" s="526">
        <v>37352.822999999997</v>
      </c>
      <c r="J110" s="526">
        <v>37352.822999999997</v>
      </c>
      <c r="K110" s="526">
        <v>37352.822999999997</v>
      </c>
      <c r="L110" s="526">
        <f>SUM(F110:K110)</f>
        <v>217192.41200000001</v>
      </c>
      <c r="M110" s="546" t="s">
        <v>737</v>
      </c>
      <c r="N110" s="527">
        <v>34457.69</v>
      </c>
      <c r="O110" s="527">
        <v>33323.43</v>
      </c>
      <c r="P110" s="527">
        <v>37352.822999999997</v>
      </c>
      <c r="Q110" s="538"/>
      <c r="S110" s="478"/>
    </row>
    <row r="111" spans="1:19">
      <c r="A111" s="883"/>
      <c r="B111" s="884" t="s">
        <v>90</v>
      </c>
      <c r="C111" s="884"/>
      <c r="D111" s="884"/>
      <c r="E111" s="884"/>
      <c r="F111" s="531">
        <v>0</v>
      </c>
      <c r="G111" s="531">
        <v>0</v>
      </c>
      <c r="H111" s="531">
        <v>0</v>
      </c>
      <c r="I111" s="531">
        <v>0</v>
      </c>
      <c r="J111" s="531">
        <v>0</v>
      </c>
      <c r="K111" s="531">
        <v>0</v>
      </c>
      <c r="L111" s="531">
        <v>0</v>
      </c>
      <c r="N111" s="527"/>
      <c r="O111" s="527"/>
      <c r="P111" s="527"/>
      <c r="Q111" s="538"/>
      <c r="S111" s="478"/>
    </row>
    <row r="112" spans="1:19">
      <c r="A112" s="883"/>
      <c r="B112" s="885" t="s">
        <v>91</v>
      </c>
      <c r="C112" s="885"/>
      <c r="D112" s="885"/>
      <c r="E112" s="885"/>
      <c r="F112" s="531">
        <v>0</v>
      </c>
      <c r="G112" s="531">
        <v>0</v>
      </c>
      <c r="H112" s="531">
        <v>0</v>
      </c>
      <c r="I112" s="531">
        <v>0</v>
      </c>
      <c r="J112" s="531">
        <v>0</v>
      </c>
      <c r="K112" s="531">
        <v>0</v>
      </c>
      <c r="L112" s="531">
        <v>0</v>
      </c>
      <c r="N112" s="525"/>
      <c r="O112" s="525"/>
      <c r="P112" s="525"/>
      <c r="Q112" s="538"/>
      <c r="S112" s="478"/>
    </row>
    <row r="113" spans="1:19">
      <c r="A113" s="883"/>
      <c r="B113" s="877" t="s">
        <v>40</v>
      </c>
      <c r="C113" s="877"/>
      <c r="D113" s="877"/>
      <c r="E113" s="877"/>
      <c r="F113" s="531">
        <v>0</v>
      </c>
      <c r="G113" s="531">
        <v>0</v>
      </c>
      <c r="H113" s="531">
        <v>0</v>
      </c>
      <c r="I113" s="531">
        <v>0</v>
      </c>
      <c r="J113" s="531">
        <v>0</v>
      </c>
      <c r="K113" s="531">
        <v>0</v>
      </c>
      <c r="L113" s="531">
        <v>0</v>
      </c>
      <c r="Q113" s="478"/>
      <c r="S113" s="478"/>
    </row>
    <row r="114" spans="1:19">
      <c r="A114" s="883"/>
      <c r="B114" s="877" t="s">
        <v>123</v>
      </c>
      <c r="C114" s="877"/>
      <c r="D114" s="877"/>
      <c r="E114" s="877"/>
      <c r="F114" s="531">
        <v>0</v>
      </c>
      <c r="G114" s="531">
        <v>0</v>
      </c>
      <c r="H114" s="531">
        <v>0</v>
      </c>
      <c r="I114" s="531">
        <v>0</v>
      </c>
      <c r="J114" s="531">
        <v>0</v>
      </c>
      <c r="K114" s="531">
        <v>0</v>
      </c>
      <c r="L114" s="531">
        <v>0</v>
      </c>
      <c r="Q114" s="478"/>
      <c r="S114" s="478"/>
    </row>
    <row r="115" spans="1:19">
      <c r="A115" s="886" t="s">
        <v>93</v>
      </c>
      <c r="B115" s="886"/>
      <c r="C115" s="886"/>
      <c r="D115" s="886"/>
      <c r="E115" s="886"/>
      <c r="F115" s="530">
        <v>0</v>
      </c>
      <c r="G115" s="530">
        <v>0</v>
      </c>
      <c r="H115" s="530">
        <v>0</v>
      </c>
      <c r="I115" s="530">
        <v>0</v>
      </c>
      <c r="J115" s="530">
        <v>0</v>
      </c>
      <c r="K115" s="530">
        <v>0</v>
      </c>
      <c r="L115" s="530">
        <v>0</v>
      </c>
      <c r="Q115" s="478"/>
      <c r="S115" s="478"/>
    </row>
    <row r="116" spans="1:19">
      <c r="A116" s="877" t="s">
        <v>94</v>
      </c>
      <c r="B116" s="877"/>
      <c r="C116" s="877"/>
      <c r="D116" s="877"/>
      <c r="E116" s="877"/>
      <c r="F116" s="531">
        <v>0</v>
      </c>
      <c r="G116" s="531">
        <v>0</v>
      </c>
      <c r="H116" s="531">
        <v>0</v>
      </c>
      <c r="I116" s="531">
        <v>0</v>
      </c>
      <c r="J116" s="531">
        <v>0</v>
      </c>
      <c r="K116" s="531">
        <v>0</v>
      </c>
      <c r="L116" s="531">
        <v>0</v>
      </c>
      <c r="Q116" s="478"/>
      <c r="S116" s="478"/>
    </row>
    <row r="117" spans="1:19">
      <c r="A117" s="877" t="s">
        <v>95</v>
      </c>
      <c r="B117" s="877"/>
      <c r="C117" s="877"/>
      <c r="D117" s="877"/>
      <c r="E117" s="877"/>
      <c r="F117" s="531">
        <v>0</v>
      </c>
      <c r="G117" s="531">
        <v>0</v>
      </c>
      <c r="H117" s="531">
        <v>0</v>
      </c>
      <c r="I117" s="531">
        <v>0</v>
      </c>
      <c r="J117" s="531">
        <v>0</v>
      </c>
      <c r="K117" s="531">
        <v>0</v>
      </c>
      <c r="L117" s="531">
        <v>0</v>
      </c>
      <c r="Q117" s="478"/>
      <c r="S117" s="478"/>
    </row>
    <row r="118" spans="1:19">
      <c r="A118" s="878" t="s">
        <v>97</v>
      </c>
      <c r="B118" s="878"/>
      <c r="C118" s="878"/>
      <c r="D118" s="878"/>
      <c r="E118" s="878"/>
      <c r="F118" s="531">
        <v>0</v>
      </c>
      <c r="G118" s="531">
        <v>0</v>
      </c>
      <c r="H118" s="531">
        <v>0</v>
      </c>
      <c r="I118" s="531">
        <v>0</v>
      </c>
      <c r="J118" s="531">
        <v>0</v>
      </c>
      <c r="K118" s="531">
        <v>0</v>
      </c>
      <c r="L118" s="531">
        <v>0</v>
      </c>
      <c r="Q118" s="478"/>
      <c r="S118" s="478"/>
    </row>
    <row r="119" spans="1:19" ht="81" customHeight="1">
      <c r="A119" s="888" t="s">
        <v>858</v>
      </c>
      <c r="B119" s="888"/>
      <c r="C119" s="888"/>
      <c r="D119" s="888"/>
      <c r="E119" s="888"/>
      <c r="F119" s="523">
        <f>F120+F125</f>
        <v>107.44</v>
      </c>
      <c r="G119" s="523">
        <f t="shared" ref="G119:K119" si="10">G120+G125</f>
        <v>107.44</v>
      </c>
      <c r="H119" s="523">
        <f t="shared" si="10"/>
        <v>107.44</v>
      </c>
      <c r="I119" s="523">
        <f t="shared" si="10"/>
        <v>107.44</v>
      </c>
      <c r="J119" s="523">
        <f t="shared" si="10"/>
        <v>107.44</v>
      </c>
      <c r="K119" s="523">
        <f t="shared" si="10"/>
        <v>107.44</v>
      </c>
      <c r="L119" s="523">
        <f>SUM(F119:K119)</f>
        <v>644.6400000000001</v>
      </c>
      <c r="M119" s="546" t="s">
        <v>738</v>
      </c>
      <c r="N119" s="547"/>
      <c r="O119" s="547"/>
      <c r="P119" s="547"/>
      <c r="Q119" s="478"/>
      <c r="R119" s="478"/>
      <c r="S119" s="478"/>
    </row>
    <row r="120" spans="1:19">
      <c r="A120" s="877" t="s">
        <v>89</v>
      </c>
      <c r="B120" s="877"/>
      <c r="C120" s="877"/>
      <c r="D120" s="877"/>
      <c r="E120" s="877"/>
      <c r="F120" s="531">
        <v>107.44</v>
      </c>
      <c r="G120" s="531">
        <v>107.44</v>
      </c>
      <c r="H120" s="531">
        <v>107.44</v>
      </c>
      <c r="I120" s="531">
        <v>107.44</v>
      </c>
      <c r="J120" s="531">
        <v>107.44</v>
      </c>
      <c r="K120" s="531">
        <v>107.44</v>
      </c>
      <c r="L120" s="531">
        <f>SUM(F120:K120)</f>
        <v>644.6400000000001</v>
      </c>
      <c r="N120" s="548">
        <v>107.44</v>
      </c>
      <c r="O120" s="548">
        <v>107.44</v>
      </c>
      <c r="P120" s="548">
        <v>107.44</v>
      </c>
      <c r="Q120" s="478"/>
      <c r="R120" s="478"/>
      <c r="S120" s="478"/>
    </row>
    <row r="121" spans="1:19">
      <c r="A121" s="883"/>
      <c r="B121" s="884" t="s">
        <v>90</v>
      </c>
      <c r="C121" s="884"/>
      <c r="D121" s="884"/>
      <c r="E121" s="884"/>
      <c r="F121" s="531">
        <v>0</v>
      </c>
      <c r="G121" s="531">
        <v>0</v>
      </c>
      <c r="H121" s="531">
        <v>0</v>
      </c>
      <c r="I121" s="531">
        <v>0</v>
      </c>
      <c r="J121" s="531">
        <v>0</v>
      </c>
      <c r="K121" s="531">
        <v>0</v>
      </c>
      <c r="L121" s="531">
        <v>0</v>
      </c>
      <c r="N121" s="549"/>
      <c r="O121" s="549"/>
      <c r="P121" s="549"/>
      <c r="Q121" s="478"/>
      <c r="R121" s="478"/>
      <c r="S121" s="478"/>
    </row>
    <row r="122" spans="1:19">
      <c r="A122" s="883"/>
      <c r="B122" s="885" t="s">
        <v>91</v>
      </c>
      <c r="C122" s="885"/>
      <c r="D122" s="885"/>
      <c r="E122" s="885"/>
      <c r="F122" s="531">
        <v>0</v>
      </c>
      <c r="G122" s="531">
        <v>0</v>
      </c>
      <c r="H122" s="531">
        <v>0</v>
      </c>
      <c r="I122" s="531">
        <v>0</v>
      </c>
      <c r="J122" s="531">
        <v>0</v>
      </c>
      <c r="K122" s="531">
        <v>0</v>
      </c>
      <c r="L122" s="531">
        <v>0</v>
      </c>
      <c r="N122" s="478"/>
      <c r="O122" s="478"/>
      <c r="P122" s="478"/>
      <c r="Q122" s="478"/>
      <c r="R122" s="478"/>
      <c r="S122" s="478"/>
    </row>
    <row r="123" spans="1:19">
      <c r="A123" s="883"/>
      <c r="B123" s="877" t="s">
        <v>40</v>
      </c>
      <c r="C123" s="877"/>
      <c r="D123" s="877"/>
      <c r="E123" s="877"/>
      <c r="F123" s="531">
        <v>0</v>
      </c>
      <c r="G123" s="531">
        <v>0</v>
      </c>
      <c r="H123" s="531">
        <v>0</v>
      </c>
      <c r="I123" s="531">
        <v>0</v>
      </c>
      <c r="J123" s="531">
        <v>0</v>
      </c>
      <c r="K123" s="531">
        <v>0</v>
      </c>
      <c r="L123" s="531">
        <v>0</v>
      </c>
      <c r="N123" s="478"/>
      <c r="O123" s="478"/>
      <c r="P123" s="478"/>
      <c r="Q123" s="478"/>
      <c r="R123" s="478"/>
      <c r="S123" s="478"/>
    </row>
    <row r="124" spans="1:19">
      <c r="A124" s="883"/>
      <c r="B124" s="877" t="s">
        <v>123</v>
      </c>
      <c r="C124" s="877"/>
      <c r="D124" s="877"/>
      <c r="E124" s="877"/>
      <c r="F124" s="531">
        <v>0</v>
      </c>
      <c r="G124" s="531">
        <v>0</v>
      </c>
      <c r="H124" s="531">
        <v>0</v>
      </c>
      <c r="I124" s="531">
        <v>0</v>
      </c>
      <c r="J124" s="531">
        <v>0</v>
      </c>
      <c r="K124" s="531">
        <v>0</v>
      </c>
      <c r="L124" s="531">
        <v>0</v>
      </c>
      <c r="N124" s="478"/>
      <c r="O124" s="478"/>
      <c r="P124" s="478"/>
      <c r="Q124" s="478"/>
      <c r="R124" s="478"/>
      <c r="S124" s="478"/>
    </row>
    <row r="125" spans="1:19">
      <c r="A125" s="1055" t="s">
        <v>93</v>
      </c>
      <c r="B125" s="1055"/>
      <c r="C125" s="1055"/>
      <c r="D125" s="1055"/>
      <c r="E125" s="1055"/>
      <c r="F125" s="534">
        <v>0</v>
      </c>
      <c r="G125" s="534">
        <v>0</v>
      </c>
      <c r="H125" s="534">
        <v>0</v>
      </c>
      <c r="I125" s="534">
        <v>0</v>
      </c>
      <c r="J125" s="534">
        <v>0</v>
      </c>
      <c r="K125" s="534">
        <v>0</v>
      </c>
      <c r="L125" s="534">
        <v>0</v>
      </c>
      <c r="N125" s="478"/>
      <c r="O125" s="478"/>
      <c r="P125" s="478"/>
      <c r="Q125" s="478"/>
      <c r="R125" s="478"/>
      <c r="S125" s="478"/>
    </row>
    <row r="126" spans="1:19">
      <c r="A126" s="877" t="s">
        <v>94</v>
      </c>
      <c r="B126" s="877"/>
      <c r="C126" s="877"/>
      <c r="D126" s="877"/>
      <c r="E126" s="877"/>
      <c r="F126" s="531">
        <v>0</v>
      </c>
      <c r="G126" s="531">
        <v>0</v>
      </c>
      <c r="H126" s="531">
        <v>0</v>
      </c>
      <c r="I126" s="531">
        <v>0</v>
      </c>
      <c r="J126" s="531">
        <v>0</v>
      </c>
      <c r="K126" s="531">
        <v>0</v>
      </c>
      <c r="L126" s="531">
        <v>0</v>
      </c>
      <c r="N126" s="478"/>
      <c r="O126" s="478"/>
      <c r="P126" s="478"/>
      <c r="Q126" s="478"/>
      <c r="R126" s="478"/>
      <c r="S126" s="478"/>
    </row>
    <row r="127" spans="1:19">
      <c r="A127" s="877" t="s">
        <v>95</v>
      </c>
      <c r="B127" s="877"/>
      <c r="C127" s="877"/>
      <c r="D127" s="877"/>
      <c r="E127" s="877"/>
      <c r="F127" s="531">
        <v>0</v>
      </c>
      <c r="G127" s="531">
        <v>0</v>
      </c>
      <c r="H127" s="531">
        <v>0</v>
      </c>
      <c r="I127" s="531">
        <v>0</v>
      </c>
      <c r="J127" s="531">
        <v>0</v>
      </c>
      <c r="K127" s="531">
        <v>0</v>
      </c>
      <c r="L127" s="531">
        <v>0</v>
      </c>
      <c r="N127" s="478"/>
      <c r="O127" s="478"/>
      <c r="P127" s="478"/>
      <c r="Q127" s="478"/>
      <c r="R127" s="478"/>
      <c r="S127" s="478"/>
    </row>
    <row r="128" spans="1:19">
      <c r="A128" s="878" t="s">
        <v>97</v>
      </c>
      <c r="B128" s="878"/>
      <c r="C128" s="878"/>
      <c r="D128" s="878"/>
      <c r="E128" s="878"/>
      <c r="F128" s="531">
        <v>0</v>
      </c>
      <c r="G128" s="531">
        <v>0</v>
      </c>
      <c r="H128" s="531">
        <v>0</v>
      </c>
      <c r="I128" s="531">
        <v>0</v>
      </c>
      <c r="J128" s="531">
        <v>0</v>
      </c>
      <c r="K128" s="531">
        <v>0</v>
      </c>
      <c r="L128" s="531">
        <v>0</v>
      </c>
      <c r="N128" s="547"/>
      <c r="O128" s="547"/>
      <c r="P128" s="547"/>
      <c r="Q128" s="478"/>
      <c r="R128" s="478"/>
      <c r="S128" s="478"/>
    </row>
    <row r="129" spans="1:19" ht="59.25" customHeight="1">
      <c r="A129" s="888" t="s">
        <v>859</v>
      </c>
      <c r="B129" s="888"/>
      <c r="C129" s="888"/>
      <c r="D129" s="888"/>
      <c r="E129" s="888"/>
      <c r="F129" s="523">
        <f>F130+F135</f>
        <v>228531.9</v>
      </c>
      <c r="G129" s="523">
        <f t="shared" ref="G129:K129" si="11">G130+G135</f>
        <v>214818.7</v>
      </c>
      <c r="H129" s="523">
        <f t="shared" si="11"/>
        <v>175266.6</v>
      </c>
      <c r="I129" s="523">
        <f t="shared" si="11"/>
        <v>175266.6</v>
      </c>
      <c r="J129" s="523">
        <f t="shared" si="11"/>
        <v>175266.6</v>
      </c>
      <c r="K129" s="523">
        <f t="shared" si="11"/>
        <v>175266.6</v>
      </c>
      <c r="L129" s="523">
        <f>SUM(F129:K129)</f>
        <v>1144417</v>
      </c>
      <c r="M129" s="539"/>
      <c r="N129" s="540"/>
      <c r="O129" s="478"/>
      <c r="P129" s="478"/>
      <c r="Q129" s="541"/>
      <c r="R129" s="478"/>
      <c r="S129" s="478"/>
    </row>
    <row r="130" spans="1:19">
      <c r="A130" s="877" t="s">
        <v>89</v>
      </c>
      <c r="B130" s="877"/>
      <c r="C130" s="877"/>
      <c r="D130" s="877"/>
      <c r="E130" s="877"/>
      <c r="F130" s="531">
        <f>228531.9</f>
        <v>228531.9</v>
      </c>
      <c r="G130" s="526">
        <v>214818.7</v>
      </c>
      <c r="H130" s="526">
        <v>175266.6</v>
      </c>
      <c r="I130" s="526">
        <v>175266.6</v>
      </c>
      <c r="J130" s="526">
        <v>175266.6</v>
      </c>
      <c r="K130" s="526">
        <v>175266.6</v>
      </c>
      <c r="L130" s="526">
        <f>SUM(F130:K130)</f>
        <v>1144417</v>
      </c>
      <c r="M130" s="542" t="s">
        <v>680</v>
      </c>
      <c r="N130" s="543">
        <v>228531.9</v>
      </c>
      <c r="O130" s="543">
        <v>214818.7</v>
      </c>
      <c r="P130" s="543">
        <v>175266.6</v>
      </c>
      <c r="Q130" s="478"/>
      <c r="R130" s="478"/>
      <c r="S130" s="478"/>
    </row>
    <row r="131" spans="1:19">
      <c r="A131" s="883"/>
      <c r="B131" s="884" t="s">
        <v>90</v>
      </c>
      <c r="C131" s="884"/>
      <c r="D131" s="884"/>
      <c r="E131" s="884"/>
      <c r="F131" s="531">
        <v>0</v>
      </c>
      <c r="G131" s="531">
        <v>0</v>
      </c>
      <c r="H131" s="531">
        <v>0</v>
      </c>
      <c r="I131" s="531">
        <v>0</v>
      </c>
      <c r="J131" s="531">
        <v>0</v>
      </c>
      <c r="K131" s="531">
        <v>0</v>
      </c>
      <c r="L131" s="531">
        <v>0</v>
      </c>
      <c r="M131" s="544"/>
      <c r="N131" s="527"/>
      <c r="O131" s="527"/>
      <c r="P131" s="527"/>
      <c r="Q131" s="478"/>
      <c r="S131" s="478"/>
    </row>
    <row r="132" spans="1:19">
      <c r="A132" s="883"/>
      <c r="B132" s="885" t="s">
        <v>91</v>
      </c>
      <c r="C132" s="885"/>
      <c r="D132" s="885"/>
      <c r="E132" s="885"/>
      <c r="F132" s="531">
        <v>0</v>
      </c>
      <c r="G132" s="531">
        <v>0</v>
      </c>
      <c r="H132" s="531">
        <v>0</v>
      </c>
      <c r="I132" s="531">
        <v>0</v>
      </c>
      <c r="J132" s="531">
        <v>0</v>
      </c>
      <c r="K132" s="531">
        <v>0</v>
      </c>
      <c r="L132" s="531">
        <v>0</v>
      </c>
      <c r="Q132" s="478"/>
      <c r="S132" s="478"/>
    </row>
    <row r="133" spans="1:19">
      <c r="A133" s="883"/>
      <c r="B133" s="877" t="s">
        <v>40</v>
      </c>
      <c r="C133" s="877"/>
      <c r="D133" s="877"/>
      <c r="E133" s="877"/>
      <c r="F133" s="531">
        <v>0</v>
      </c>
      <c r="G133" s="531">
        <v>0</v>
      </c>
      <c r="H133" s="531">
        <v>0</v>
      </c>
      <c r="I133" s="531">
        <v>0</v>
      </c>
      <c r="J133" s="531">
        <v>0</v>
      </c>
      <c r="K133" s="531">
        <v>0</v>
      </c>
      <c r="L133" s="531">
        <v>0</v>
      </c>
      <c r="Q133" s="478"/>
      <c r="S133" s="478"/>
    </row>
    <row r="134" spans="1:19">
      <c r="A134" s="883"/>
      <c r="B134" s="877" t="s">
        <v>123</v>
      </c>
      <c r="C134" s="877"/>
      <c r="D134" s="877"/>
      <c r="E134" s="877"/>
      <c r="F134" s="531">
        <v>0</v>
      </c>
      <c r="G134" s="531">
        <v>0</v>
      </c>
      <c r="H134" s="531">
        <v>0</v>
      </c>
      <c r="I134" s="531">
        <v>0</v>
      </c>
      <c r="J134" s="531">
        <v>0</v>
      </c>
      <c r="K134" s="531">
        <v>0</v>
      </c>
      <c r="L134" s="531">
        <v>0</v>
      </c>
      <c r="Q134" s="478"/>
      <c r="S134" s="478"/>
    </row>
    <row r="135" spans="1:19">
      <c r="A135" s="1055" t="s">
        <v>93</v>
      </c>
      <c r="B135" s="1055"/>
      <c r="C135" s="1055"/>
      <c r="D135" s="1055"/>
      <c r="E135" s="1055"/>
      <c r="F135" s="534">
        <v>0</v>
      </c>
      <c r="G135" s="534">
        <v>0</v>
      </c>
      <c r="H135" s="534">
        <v>0</v>
      </c>
      <c r="I135" s="534">
        <v>0</v>
      </c>
      <c r="J135" s="534">
        <v>0</v>
      </c>
      <c r="K135" s="534">
        <v>0</v>
      </c>
      <c r="L135" s="534">
        <v>0</v>
      </c>
      <c r="Q135" s="478"/>
      <c r="S135" s="478"/>
    </row>
    <row r="136" spans="1:19">
      <c r="A136" s="877" t="s">
        <v>94</v>
      </c>
      <c r="B136" s="877"/>
      <c r="C136" s="877"/>
      <c r="D136" s="877"/>
      <c r="E136" s="877"/>
      <c r="F136" s="531">
        <v>0</v>
      </c>
      <c r="G136" s="531">
        <v>0</v>
      </c>
      <c r="H136" s="531">
        <v>0</v>
      </c>
      <c r="I136" s="531">
        <v>0</v>
      </c>
      <c r="J136" s="531">
        <v>0</v>
      </c>
      <c r="K136" s="531">
        <v>0</v>
      </c>
      <c r="L136" s="531">
        <v>0</v>
      </c>
      <c r="Q136" s="478"/>
      <c r="S136" s="478"/>
    </row>
    <row r="137" spans="1:19">
      <c r="A137" s="877" t="s">
        <v>95</v>
      </c>
      <c r="B137" s="877"/>
      <c r="C137" s="877"/>
      <c r="D137" s="877"/>
      <c r="E137" s="877"/>
      <c r="F137" s="531">
        <v>0</v>
      </c>
      <c r="G137" s="531">
        <v>0</v>
      </c>
      <c r="H137" s="531">
        <v>0</v>
      </c>
      <c r="I137" s="531">
        <v>0</v>
      </c>
      <c r="J137" s="531">
        <v>0</v>
      </c>
      <c r="K137" s="531">
        <v>0</v>
      </c>
      <c r="L137" s="531">
        <v>0</v>
      </c>
      <c r="Q137" s="478"/>
      <c r="S137" s="478"/>
    </row>
    <row r="138" spans="1:19">
      <c r="A138" s="878" t="s">
        <v>97</v>
      </c>
      <c r="B138" s="878"/>
      <c r="C138" s="878"/>
      <c r="D138" s="878"/>
      <c r="E138" s="878"/>
      <c r="F138" s="531">
        <v>0</v>
      </c>
      <c r="G138" s="531">
        <v>0</v>
      </c>
      <c r="H138" s="531">
        <v>0</v>
      </c>
      <c r="I138" s="531">
        <v>0</v>
      </c>
      <c r="J138" s="531">
        <v>0</v>
      </c>
      <c r="K138" s="531">
        <v>0</v>
      </c>
      <c r="L138" s="531">
        <v>0</v>
      </c>
      <c r="Q138" s="478"/>
      <c r="S138" s="478"/>
    </row>
    <row r="139" spans="1:19" ht="75.75" customHeight="1">
      <c r="A139" s="888" t="s">
        <v>860</v>
      </c>
      <c r="B139" s="888"/>
      <c r="C139" s="888"/>
      <c r="D139" s="888"/>
      <c r="E139" s="888"/>
      <c r="F139" s="523">
        <f>F140+F145</f>
        <v>6129.1719999999996</v>
      </c>
      <c r="G139" s="523">
        <f t="shared" ref="G139:K139" si="12">G140+G145</f>
        <v>6129.1719999999996</v>
      </c>
      <c r="H139" s="523">
        <f t="shared" si="12"/>
        <v>6129.1719999999996</v>
      </c>
      <c r="I139" s="523">
        <f t="shared" si="12"/>
        <v>6129.1719999999996</v>
      </c>
      <c r="J139" s="523">
        <f t="shared" si="12"/>
        <v>6129.1719999999996</v>
      </c>
      <c r="K139" s="523">
        <f t="shared" si="12"/>
        <v>6129.1719999999996</v>
      </c>
      <c r="L139" s="523">
        <f>SUM(F139:K139)</f>
        <v>36775.031999999999</v>
      </c>
      <c r="M139" s="535"/>
      <c r="N139" s="550"/>
      <c r="O139" s="551"/>
      <c r="P139" s="551"/>
      <c r="Q139" s="541"/>
    </row>
    <row r="140" spans="1:19">
      <c r="A140" s="877" t="s">
        <v>89</v>
      </c>
      <c r="B140" s="877"/>
      <c r="C140" s="877"/>
      <c r="D140" s="877"/>
      <c r="E140" s="877"/>
      <c r="F140" s="526">
        <v>6129.1719999999996</v>
      </c>
      <c r="G140" s="526">
        <v>6129.1719999999996</v>
      </c>
      <c r="H140" s="526">
        <v>6129.1719999999996</v>
      </c>
      <c r="I140" s="526">
        <v>6129.1719999999996</v>
      </c>
      <c r="J140" s="526">
        <v>6129.1719999999996</v>
      </c>
      <c r="K140" s="526">
        <v>6129.1719999999996</v>
      </c>
      <c r="L140" s="526">
        <f>SUM(F140:K140)</f>
        <v>36775.031999999999</v>
      </c>
      <c r="M140" s="546" t="s">
        <v>681</v>
      </c>
      <c r="N140" s="527">
        <v>6129.1719999999996</v>
      </c>
      <c r="O140" s="527">
        <v>6129.1719999999996</v>
      </c>
      <c r="P140" s="527">
        <v>6129.1719999999996</v>
      </c>
      <c r="Q140" s="478"/>
    </row>
    <row r="141" spans="1:19" ht="48.75" customHeight="1">
      <c r="A141" s="883"/>
      <c r="B141" s="884" t="s">
        <v>90</v>
      </c>
      <c r="C141" s="884"/>
      <c r="D141" s="884"/>
      <c r="E141" s="884"/>
      <c r="F141" s="531">
        <v>0</v>
      </c>
      <c r="G141" s="531">
        <v>0</v>
      </c>
      <c r="H141" s="531">
        <v>0</v>
      </c>
      <c r="I141" s="531">
        <v>0</v>
      </c>
      <c r="J141" s="531">
        <v>0</v>
      </c>
      <c r="K141" s="531">
        <v>0</v>
      </c>
      <c r="L141" s="531">
        <v>0</v>
      </c>
      <c r="N141" s="552"/>
      <c r="O141" s="552"/>
      <c r="P141" s="552"/>
      <c r="Q141" s="478"/>
    </row>
    <row r="142" spans="1:19">
      <c r="A142" s="883"/>
      <c r="B142" s="885" t="s">
        <v>91</v>
      </c>
      <c r="C142" s="885"/>
      <c r="D142" s="885"/>
      <c r="E142" s="885"/>
      <c r="F142" s="531">
        <v>0</v>
      </c>
      <c r="G142" s="531">
        <v>0</v>
      </c>
      <c r="H142" s="531">
        <v>0</v>
      </c>
      <c r="I142" s="531">
        <v>0</v>
      </c>
      <c r="J142" s="531">
        <v>0</v>
      </c>
      <c r="K142" s="531">
        <v>0</v>
      </c>
      <c r="L142" s="531">
        <v>0</v>
      </c>
      <c r="Q142" s="478"/>
    </row>
    <row r="143" spans="1:19">
      <c r="A143" s="883"/>
      <c r="B143" s="877" t="s">
        <v>40</v>
      </c>
      <c r="C143" s="877"/>
      <c r="D143" s="877"/>
      <c r="E143" s="877"/>
      <c r="F143" s="531">
        <v>0</v>
      </c>
      <c r="G143" s="531">
        <v>0</v>
      </c>
      <c r="H143" s="531">
        <v>0</v>
      </c>
      <c r="I143" s="531">
        <v>0</v>
      </c>
      <c r="J143" s="531">
        <v>0</v>
      </c>
      <c r="K143" s="531">
        <v>0</v>
      </c>
      <c r="L143" s="531">
        <v>0</v>
      </c>
      <c r="Q143" s="478"/>
    </row>
    <row r="144" spans="1:19">
      <c r="A144" s="883"/>
      <c r="B144" s="877" t="s">
        <v>123</v>
      </c>
      <c r="C144" s="877"/>
      <c r="D144" s="877"/>
      <c r="E144" s="877"/>
      <c r="F144" s="531">
        <v>0</v>
      </c>
      <c r="G144" s="531">
        <v>0</v>
      </c>
      <c r="H144" s="531">
        <v>0</v>
      </c>
      <c r="I144" s="531">
        <v>0</v>
      </c>
      <c r="J144" s="531">
        <v>0</v>
      </c>
      <c r="K144" s="531">
        <v>0</v>
      </c>
      <c r="L144" s="531">
        <v>0</v>
      </c>
      <c r="Q144" s="478"/>
    </row>
    <row r="145" spans="1:17">
      <c r="A145" s="886" t="s">
        <v>93</v>
      </c>
      <c r="B145" s="886"/>
      <c r="C145" s="886"/>
      <c r="D145" s="886"/>
      <c r="E145" s="886"/>
      <c r="F145" s="530">
        <v>0</v>
      </c>
      <c r="G145" s="530">
        <v>0</v>
      </c>
      <c r="H145" s="530">
        <v>0</v>
      </c>
      <c r="I145" s="530">
        <v>0</v>
      </c>
      <c r="J145" s="530">
        <v>0</v>
      </c>
      <c r="K145" s="530">
        <v>0</v>
      </c>
      <c r="L145" s="530">
        <v>0</v>
      </c>
      <c r="Q145" s="478"/>
    </row>
    <row r="146" spans="1:17">
      <c r="A146" s="877" t="s">
        <v>94</v>
      </c>
      <c r="B146" s="877"/>
      <c r="C146" s="877"/>
      <c r="D146" s="877"/>
      <c r="E146" s="877"/>
      <c r="F146" s="531">
        <v>0</v>
      </c>
      <c r="G146" s="531">
        <v>0</v>
      </c>
      <c r="H146" s="531">
        <v>0</v>
      </c>
      <c r="I146" s="531">
        <v>0</v>
      </c>
      <c r="J146" s="531">
        <v>0</v>
      </c>
      <c r="K146" s="531">
        <v>0</v>
      </c>
      <c r="L146" s="531">
        <v>0</v>
      </c>
      <c r="Q146" s="478"/>
    </row>
    <row r="147" spans="1:17">
      <c r="A147" s="877" t="s">
        <v>95</v>
      </c>
      <c r="B147" s="877"/>
      <c r="C147" s="877"/>
      <c r="D147" s="877"/>
      <c r="E147" s="877"/>
      <c r="F147" s="531">
        <v>0</v>
      </c>
      <c r="G147" s="531">
        <v>0</v>
      </c>
      <c r="H147" s="531">
        <v>0</v>
      </c>
      <c r="I147" s="531">
        <v>0</v>
      </c>
      <c r="J147" s="531">
        <v>0</v>
      </c>
      <c r="K147" s="531">
        <v>0</v>
      </c>
      <c r="L147" s="531">
        <v>0</v>
      </c>
      <c r="Q147" s="478"/>
    </row>
    <row r="148" spans="1:17">
      <c r="A148" s="878" t="s">
        <v>97</v>
      </c>
      <c r="B148" s="878"/>
      <c r="C148" s="878"/>
      <c r="D148" s="878"/>
      <c r="E148" s="878"/>
      <c r="F148" s="531">
        <v>0</v>
      </c>
      <c r="G148" s="531">
        <v>0</v>
      </c>
      <c r="H148" s="531">
        <v>0</v>
      </c>
      <c r="I148" s="531">
        <v>0</v>
      </c>
      <c r="J148" s="531">
        <v>0</v>
      </c>
      <c r="K148" s="531">
        <v>0</v>
      </c>
      <c r="L148" s="531">
        <v>0</v>
      </c>
      <c r="Q148" s="478"/>
    </row>
    <row r="149" spans="1:17" ht="75.75" customHeight="1">
      <c r="A149" s="888" t="s">
        <v>861</v>
      </c>
      <c r="B149" s="888"/>
      <c r="C149" s="888"/>
      <c r="D149" s="888"/>
      <c r="E149" s="888"/>
      <c r="F149" s="523">
        <f>F150+F155</f>
        <v>132.68899999999999</v>
      </c>
      <c r="G149" s="523">
        <f t="shared" ref="G149:K149" si="13">G150+G155</f>
        <v>132.68899999999999</v>
      </c>
      <c r="H149" s="523">
        <f t="shared" si="13"/>
        <v>66.344999999999999</v>
      </c>
      <c r="I149" s="523">
        <f t="shared" si="13"/>
        <v>66.344999999999999</v>
      </c>
      <c r="J149" s="523">
        <f t="shared" si="13"/>
        <v>66.344999999999999</v>
      </c>
      <c r="K149" s="523">
        <f t="shared" si="13"/>
        <v>66.344999999999999</v>
      </c>
      <c r="L149" s="523">
        <f>SUM(F149:K149)</f>
        <v>530.75800000000004</v>
      </c>
      <c r="M149" s="535"/>
      <c r="N149" s="535"/>
      <c r="O149" s="525"/>
      <c r="P149" s="525"/>
      <c r="Q149" s="538"/>
    </row>
    <row r="150" spans="1:17">
      <c r="A150" s="877" t="s">
        <v>89</v>
      </c>
      <c r="B150" s="877"/>
      <c r="C150" s="877"/>
      <c r="D150" s="877"/>
      <c r="E150" s="877"/>
      <c r="F150" s="526">
        <v>132.68899999999999</v>
      </c>
      <c r="G150" s="526">
        <v>132.68899999999999</v>
      </c>
      <c r="H150" s="526">
        <v>66.344999999999999</v>
      </c>
      <c r="I150" s="526">
        <v>66.344999999999999</v>
      </c>
      <c r="J150" s="526">
        <v>66.344999999999999</v>
      </c>
      <c r="K150" s="526">
        <v>66.344999999999999</v>
      </c>
      <c r="L150" s="553">
        <f>SUM(F150:K150)</f>
        <v>530.75800000000004</v>
      </c>
      <c r="M150" s="546" t="s">
        <v>682</v>
      </c>
      <c r="N150" s="554">
        <v>132.68899999999999</v>
      </c>
      <c r="O150" s="554">
        <v>132.68899999999999</v>
      </c>
      <c r="P150" s="554">
        <v>66.344999999999999</v>
      </c>
      <c r="Q150" s="538"/>
    </row>
    <row r="151" spans="1:17" ht="55.5" customHeight="1">
      <c r="A151" s="883"/>
      <c r="B151" s="884" t="s">
        <v>90</v>
      </c>
      <c r="C151" s="884"/>
      <c r="D151" s="884"/>
      <c r="E151" s="884"/>
      <c r="F151" s="526">
        <v>0</v>
      </c>
      <c r="G151" s="526">
        <v>0</v>
      </c>
      <c r="H151" s="526">
        <v>0</v>
      </c>
      <c r="I151" s="526">
        <v>0</v>
      </c>
      <c r="J151" s="526">
        <v>0</v>
      </c>
      <c r="K151" s="526">
        <v>0</v>
      </c>
      <c r="L151" s="526">
        <v>0</v>
      </c>
      <c r="N151" s="554"/>
      <c r="O151" s="554"/>
      <c r="P151" s="554"/>
      <c r="Q151" s="538"/>
    </row>
    <row r="152" spans="1:17">
      <c r="A152" s="883"/>
      <c r="B152" s="885" t="s">
        <v>91</v>
      </c>
      <c r="C152" s="885"/>
      <c r="D152" s="885"/>
      <c r="E152" s="885"/>
      <c r="F152" s="531">
        <v>0</v>
      </c>
      <c r="G152" s="531">
        <v>0</v>
      </c>
      <c r="H152" s="531">
        <v>0</v>
      </c>
      <c r="I152" s="531">
        <v>0</v>
      </c>
      <c r="J152" s="531">
        <v>0</v>
      </c>
      <c r="K152" s="531">
        <v>0</v>
      </c>
      <c r="L152" s="531">
        <v>0</v>
      </c>
      <c r="N152" s="525"/>
      <c r="O152" s="525"/>
      <c r="P152" s="525"/>
      <c r="Q152" s="538"/>
    </row>
    <row r="153" spans="1:17">
      <c r="A153" s="883"/>
      <c r="B153" s="877" t="s">
        <v>40</v>
      </c>
      <c r="C153" s="877"/>
      <c r="D153" s="877"/>
      <c r="E153" s="877"/>
      <c r="F153" s="531">
        <v>0</v>
      </c>
      <c r="G153" s="531">
        <v>0</v>
      </c>
      <c r="H153" s="531">
        <v>0</v>
      </c>
      <c r="I153" s="531">
        <v>0</v>
      </c>
      <c r="J153" s="531">
        <v>0</v>
      </c>
      <c r="K153" s="531">
        <v>0</v>
      </c>
      <c r="L153" s="531">
        <v>0</v>
      </c>
      <c r="N153" s="525"/>
      <c r="O153" s="525"/>
      <c r="P153" s="525"/>
      <c r="Q153" s="538"/>
    </row>
    <row r="154" spans="1:17">
      <c r="A154" s="883"/>
      <c r="B154" s="877" t="s">
        <v>123</v>
      </c>
      <c r="C154" s="877"/>
      <c r="D154" s="877"/>
      <c r="E154" s="877"/>
      <c r="F154" s="531">
        <v>0</v>
      </c>
      <c r="G154" s="531">
        <v>0</v>
      </c>
      <c r="H154" s="531">
        <v>0</v>
      </c>
      <c r="I154" s="531">
        <v>0</v>
      </c>
      <c r="J154" s="531">
        <v>0</v>
      </c>
      <c r="K154" s="531">
        <v>0</v>
      </c>
      <c r="L154" s="531">
        <v>0</v>
      </c>
      <c r="N154" s="525"/>
      <c r="O154" s="525"/>
      <c r="P154" s="525"/>
      <c r="Q154" s="538"/>
    </row>
    <row r="155" spans="1:17">
      <c r="A155" s="1055" t="s">
        <v>93</v>
      </c>
      <c r="B155" s="1055"/>
      <c r="C155" s="1055"/>
      <c r="D155" s="1055"/>
      <c r="E155" s="1055"/>
      <c r="F155" s="534">
        <v>0</v>
      </c>
      <c r="G155" s="534">
        <v>0</v>
      </c>
      <c r="H155" s="534">
        <v>0</v>
      </c>
      <c r="I155" s="534">
        <v>0</v>
      </c>
      <c r="J155" s="534">
        <v>0</v>
      </c>
      <c r="K155" s="534">
        <v>0</v>
      </c>
      <c r="L155" s="534">
        <v>0</v>
      </c>
      <c r="N155" s="525"/>
      <c r="O155" s="525"/>
      <c r="P155" s="525"/>
      <c r="Q155" s="538"/>
    </row>
    <row r="156" spans="1:17">
      <c r="A156" s="877" t="s">
        <v>94</v>
      </c>
      <c r="B156" s="877"/>
      <c r="C156" s="877"/>
      <c r="D156" s="877"/>
      <c r="E156" s="877"/>
      <c r="F156" s="531">
        <v>0</v>
      </c>
      <c r="G156" s="531">
        <v>0</v>
      </c>
      <c r="H156" s="531">
        <v>0</v>
      </c>
      <c r="I156" s="531">
        <v>0</v>
      </c>
      <c r="J156" s="531">
        <v>0</v>
      </c>
      <c r="K156" s="531">
        <v>0</v>
      </c>
      <c r="L156" s="531">
        <v>0</v>
      </c>
      <c r="N156" s="525"/>
      <c r="O156" s="525"/>
      <c r="P156" s="525"/>
      <c r="Q156" s="538"/>
    </row>
    <row r="157" spans="1:17">
      <c r="A157" s="877" t="s">
        <v>95</v>
      </c>
      <c r="B157" s="877"/>
      <c r="C157" s="877"/>
      <c r="D157" s="877"/>
      <c r="E157" s="877"/>
      <c r="F157" s="531">
        <v>0</v>
      </c>
      <c r="G157" s="531">
        <v>0</v>
      </c>
      <c r="H157" s="531">
        <v>0</v>
      </c>
      <c r="I157" s="531">
        <v>0</v>
      </c>
      <c r="J157" s="531">
        <v>0</v>
      </c>
      <c r="K157" s="531">
        <v>0</v>
      </c>
      <c r="L157" s="531">
        <v>0</v>
      </c>
      <c r="N157" s="525"/>
      <c r="O157" s="525"/>
      <c r="P157" s="525"/>
      <c r="Q157" s="538"/>
    </row>
    <row r="158" spans="1:17">
      <c r="A158" s="878" t="s">
        <v>97</v>
      </c>
      <c r="B158" s="878"/>
      <c r="C158" s="878"/>
      <c r="D158" s="878"/>
      <c r="E158" s="878"/>
      <c r="F158" s="531">
        <v>0</v>
      </c>
      <c r="G158" s="531">
        <v>0</v>
      </c>
      <c r="H158" s="531">
        <v>0</v>
      </c>
      <c r="I158" s="531">
        <v>0</v>
      </c>
      <c r="J158" s="531">
        <v>0</v>
      </c>
      <c r="K158" s="531">
        <v>0</v>
      </c>
      <c r="L158" s="531">
        <v>0</v>
      </c>
      <c r="N158" s="525"/>
      <c r="O158" s="525"/>
      <c r="P158" s="525"/>
      <c r="Q158" s="538"/>
    </row>
    <row r="159" spans="1:17" ht="56.25" customHeight="1">
      <c r="A159" s="888" t="s">
        <v>862</v>
      </c>
      <c r="B159" s="888"/>
      <c r="C159" s="888"/>
      <c r="D159" s="888"/>
      <c r="E159" s="888"/>
      <c r="F159" s="523">
        <f>F160+F165</f>
        <v>4734.3190000000004</v>
      </c>
      <c r="G159" s="523">
        <f t="shared" ref="G159:K159" si="14">G160+G165</f>
        <v>5063.71</v>
      </c>
      <c r="H159" s="523">
        <f t="shared" si="14"/>
        <v>4686.4949999999999</v>
      </c>
      <c r="I159" s="523">
        <f t="shared" si="14"/>
        <v>4686.4949999999999</v>
      </c>
      <c r="J159" s="523">
        <f t="shared" si="14"/>
        <v>4686.4949999999999</v>
      </c>
      <c r="K159" s="523">
        <f t="shared" si="14"/>
        <v>4686.4949999999999</v>
      </c>
      <c r="L159" s="523">
        <f>SUM(F159:K159)</f>
        <v>28544.008999999998</v>
      </c>
      <c r="M159" s="546" t="s">
        <v>683</v>
      </c>
      <c r="N159" s="550"/>
      <c r="O159" s="551"/>
      <c r="P159" s="551"/>
      <c r="Q159" s="541"/>
    </row>
    <row r="160" spans="1:17">
      <c r="A160" s="877" t="s">
        <v>89</v>
      </c>
      <c r="B160" s="877"/>
      <c r="C160" s="877"/>
      <c r="D160" s="877"/>
      <c r="E160" s="877"/>
      <c r="F160" s="526">
        <v>4734.3190000000004</v>
      </c>
      <c r="G160" s="526">
        <v>5063.71</v>
      </c>
      <c r="H160" s="526">
        <v>4686.4949999999999</v>
      </c>
      <c r="I160" s="526">
        <v>4686.4949999999999</v>
      </c>
      <c r="J160" s="526">
        <v>4686.4949999999999</v>
      </c>
      <c r="K160" s="526">
        <v>4686.4949999999999</v>
      </c>
      <c r="L160" s="526">
        <f>SUM(F160:K160)</f>
        <v>28544.008999999998</v>
      </c>
      <c r="N160" s="527">
        <v>4734.3190000000004</v>
      </c>
      <c r="O160" s="527">
        <v>5063.71</v>
      </c>
      <c r="P160" s="527">
        <v>4686.4949999999999</v>
      </c>
      <c r="Q160" s="478"/>
    </row>
    <row r="161" spans="1:17">
      <c r="A161" s="883"/>
      <c r="B161" s="884" t="s">
        <v>90</v>
      </c>
      <c r="C161" s="884"/>
      <c r="D161" s="884"/>
      <c r="E161" s="884"/>
      <c r="F161" s="531">
        <v>0</v>
      </c>
      <c r="G161" s="531">
        <v>0</v>
      </c>
      <c r="H161" s="531">
        <v>0</v>
      </c>
      <c r="I161" s="531">
        <v>0</v>
      </c>
      <c r="J161" s="531">
        <v>0</v>
      </c>
      <c r="K161" s="531">
        <v>0</v>
      </c>
      <c r="L161" s="531">
        <v>0</v>
      </c>
      <c r="N161" s="552"/>
      <c r="O161" s="552"/>
      <c r="P161" s="552"/>
      <c r="Q161" s="478"/>
    </row>
    <row r="162" spans="1:17">
      <c r="A162" s="883"/>
      <c r="B162" s="885" t="s">
        <v>91</v>
      </c>
      <c r="C162" s="885"/>
      <c r="D162" s="885"/>
      <c r="E162" s="885"/>
      <c r="F162" s="531">
        <v>0</v>
      </c>
      <c r="G162" s="531">
        <v>0</v>
      </c>
      <c r="H162" s="531">
        <v>0</v>
      </c>
      <c r="I162" s="531">
        <v>0</v>
      </c>
      <c r="J162" s="531">
        <v>0</v>
      </c>
      <c r="K162" s="531">
        <v>0</v>
      </c>
      <c r="L162" s="531">
        <v>0</v>
      </c>
      <c r="Q162" s="478"/>
    </row>
    <row r="163" spans="1:17">
      <c r="A163" s="883"/>
      <c r="B163" s="877" t="s">
        <v>40</v>
      </c>
      <c r="C163" s="877"/>
      <c r="D163" s="877"/>
      <c r="E163" s="877"/>
      <c r="F163" s="531">
        <v>0</v>
      </c>
      <c r="G163" s="531">
        <v>0</v>
      </c>
      <c r="H163" s="531">
        <v>0</v>
      </c>
      <c r="I163" s="531">
        <v>0</v>
      </c>
      <c r="J163" s="531">
        <v>0</v>
      </c>
      <c r="K163" s="531">
        <v>0</v>
      </c>
      <c r="L163" s="531">
        <v>0</v>
      </c>
      <c r="Q163" s="478"/>
    </row>
    <row r="164" spans="1:17">
      <c r="A164" s="883"/>
      <c r="B164" s="877" t="s">
        <v>123</v>
      </c>
      <c r="C164" s="877"/>
      <c r="D164" s="877"/>
      <c r="E164" s="877"/>
      <c r="F164" s="531">
        <v>0</v>
      </c>
      <c r="G164" s="531">
        <v>0</v>
      </c>
      <c r="H164" s="531">
        <v>0</v>
      </c>
      <c r="I164" s="531">
        <v>0</v>
      </c>
      <c r="J164" s="531">
        <v>0</v>
      </c>
      <c r="K164" s="531">
        <v>0</v>
      </c>
      <c r="L164" s="531">
        <v>0</v>
      </c>
      <c r="Q164" s="478"/>
    </row>
    <row r="165" spans="1:17">
      <c r="A165" s="877" t="s">
        <v>93</v>
      </c>
      <c r="B165" s="877"/>
      <c r="C165" s="877"/>
      <c r="D165" s="877"/>
      <c r="E165" s="877"/>
      <c r="F165" s="531">
        <v>0</v>
      </c>
      <c r="G165" s="531">
        <v>0</v>
      </c>
      <c r="H165" s="531">
        <v>0</v>
      </c>
      <c r="I165" s="531">
        <v>0</v>
      </c>
      <c r="J165" s="531">
        <v>0</v>
      </c>
      <c r="K165" s="531">
        <v>0</v>
      </c>
      <c r="L165" s="531">
        <v>0</v>
      </c>
      <c r="Q165" s="478"/>
    </row>
    <row r="166" spans="1:17">
      <c r="A166" s="877" t="s">
        <v>94</v>
      </c>
      <c r="B166" s="877"/>
      <c r="C166" s="877"/>
      <c r="D166" s="877"/>
      <c r="E166" s="877"/>
      <c r="F166" s="531">
        <v>0</v>
      </c>
      <c r="G166" s="531">
        <v>0</v>
      </c>
      <c r="H166" s="531">
        <v>0</v>
      </c>
      <c r="I166" s="531">
        <v>0</v>
      </c>
      <c r="J166" s="531">
        <v>0</v>
      </c>
      <c r="K166" s="531">
        <v>0</v>
      </c>
      <c r="L166" s="531">
        <v>0</v>
      </c>
      <c r="Q166" s="478"/>
    </row>
    <row r="167" spans="1:17">
      <c r="A167" s="877" t="s">
        <v>95</v>
      </c>
      <c r="B167" s="877"/>
      <c r="C167" s="877"/>
      <c r="D167" s="877"/>
      <c r="E167" s="877"/>
      <c r="F167" s="531">
        <v>0</v>
      </c>
      <c r="G167" s="531">
        <v>0</v>
      </c>
      <c r="H167" s="531">
        <v>0</v>
      </c>
      <c r="I167" s="531">
        <v>0</v>
      </c>
      <c r="J167" s="531">
        <v>0</v>
      </c>
      <c r="K167" s="531">
        <v>0</v>
      </c>
      <c r="L167" s="531">
        <v>0</v>
      </c>
      <c r="Q167" s="478"/>
    </row>
    <row r="168" spans="1:17">
      <c r="A168" s="878" t="s">
        <v>97</v>
      </c>
      <c r="B168" s="878"/>
      <c r="C168" s="878"/>
      <c r="D168" s="878"/>
      <c r="E168" s="878"/>
      <c r="F168" s="531">
        <v>0</v>
      </c>
      <c r="G168" s="531">
        <v>0</v>
      </c>
      <c r="H168" s="531">
        <v>0</v>
      </c>
      <c r="I168" s="531">
        <v>0</v>
      </c>
      <c r="J168" s="531">
        <v>0</v>
      </c>
      <c r="K168" s="531">
        <v>0</v>
      </c>
      <c r="L168" s="531">
        <v>0</v>
      </c>
      <c r="O168" s="551"/>
      <c r="P168" s="551"/>
      <c r="Q168" s="547"/>
    </row>
    <row r="169" spans="1:17" hidden="1">
      <c r="A169" s="888" t="s">
        <v>688</v>
      </c>
      <c r="B169" s="888"/>
      <c r="C169" s="888"/>
      <c r="D169" s="888"/>
      <c r="E169" s="888"/>
      <c r="F169" s="531">
        <v>0</v>
      </c>
      <c r="G169" s="531">
        <v>0</v>
      </c>
      <c r="H169" s="531">
        <v>0</v>
      </c>
      <c r="I169" s="531">
        <v>0</v>
      </c>
      <c r="J169" s="531">
        <v>0</v>
      </c>
      <c r="K169" s="531">
        <v>0</v>
      </c>
      <c r="L169" s="531">
        <v>0</v>
      </c>
      <c r="M169" s="546" t="s">
        <v>684</v>
      </c>
      <c r="N169" s="555"/>
      <c r="O169" s="555"/>
      <c r="P169" s="555"/>
      <c r="Q169" s="541"/>
    </row>
    <row r="170" spans="1:17" hidden="1">
      <c r="A170" s="877" t="s">
        <v>89</v>
      </c>
      <c r="B170" s="877"/>
      <c r="C170" s="877"/>
      <c r="D170" s="877"/>
      <c r="E170" s="877"/>
      <c r="F170" s="531">
        <v>0</v>
      </c>
      <c r="G170" s="531">
        <v>0</v>
      </c>
      <c r="H170" s="531">
        <v>0</v>
      </c>
      <c r="I170" s="531">
        <v>0</v>
      </c>
      <c r="J170" s="531">
        <v>0</v>
      </c>
      <c r="K170" s="531">
        <v>0</v>
      </c>
      <c r="L170" s="531">
        <v>0</v>
      </c>
      <c r="N170" s="556">
        <v>830</v>
      </c>
      <c r="O170" s="556">
        <v>880</v>
      </c>
      <c r="P170" s="556">
        <v>960</v>
      </c>
      <c r="Q170" s="478"/>
    </row>
    <row r="171" spans="1:17" hidden="1">
      <c r="A171" s="883"/>
      <c r="B171" s="884" t="s">
        <v>90</v>
      </c>
      <c r="C171" s="884"/>
      <c r="D171" s="884"/>
      <c r="E171" s="884"/>
      <c r="F171" s="531">
        <v>0</v>
      </c>
      <c r="G171" s="531">
        <v>0</v>
      </c>
      <c r="H171" s="531">
        <v>0</v>
      </c>
      <c r="I171" s="531">
        <v>0</v>
      </c>
      <c r="J171" s="531">
        <v>0</v>
      </c>
      <c r="K171" s="531">
        <v>0</v>
      </c>
      <c r="L171" s="531">
        <v>0</v>
      </c>
      <c r="Q171" s="478"/>
    </row>
    <row r="172" spans="1:17" hidden="1">
      <c r="A172" s="883"/>
      <c r="B172" s="885" t="s">
        <v>91</v>
      </c>
      <c r="C172" s="885"/>
      <c r="D172" s="885"/>
      <c r="E172" s="885"/>
      <c r="F172" s="531">
        <v>0</v>
      </c>
      <c r="G172" s="531">
        <v>0</v>
      </c>
      <c r="H172" s="531">
        <v>0</v>
      </c>
      <c r="I172" s="531">
        <v>0</v>
      </c>
      <c r="J172" s="531">
        <v>0</v>
      </c>
      <c r="K172" s="531">
        <v>0</v>
      </c>
      <c r="L172" s="531">
        <v>0</v>
      </c>
      <c r="Q172" s="478"/>
    </row>
    <row r="173" spans="1:17" hidden="1">
      <c r="A173" s="883"/>
      <c r="B173" s="877" t="s">
        <v>40</v>
      </c>
      <c r="C173" s="877"/>
      <c r="D173" s="877"/>
      <c r="E173" s="877"/>
      <c r="F173" s="531">
        <v>0</v>
      </c>
      <c r="G173" s="531">
        <v>0</v>
      </c>
      <c r="H173" s="531">
        <v>0</v>
      </c>
      <c r="I173" s="531">
        <v>0</v>
      </c>
      <c r="J173" s="531">
        <v>0</v>
      </c>
      <c r="K173" s="531">
        <v>0</v>
      </c>
      <c r="L173" s="531">
        <v>0</v>
      </c>
      <c r="Q173" s="478"/>
    </row>
    <row r="174" spans="1:17" hidden="1">
      <c r="A174" s="883"/>
      <c r="B174" s="1055" t="s">
        <v>123</v>
      </c>
      <c r="C174" s="1055"/>
      <c r="D174" s="1055"/>
      <c r="E174" s="1055"/>
      <c r="F174" s="534">
        <v>0</v>
      </c>
      <c r="G174" s="534">
        <v>0</v>
      </c>
      <c r="H174" s="534">
        <v>0</v>
      </c>
      <c r="I174" s="534">
        <v>0</v>
      </c>
      <c r="J174" s="534">
        <v>0</v>
      </c>
      <c r="K174" s="534">
        <v>0</v>
      </c>
      <c r="L174" s="534">
        <v>0</v>
      </c>
      <c r="Q174" s="478"/>
    </row>
    <row r="175" spans="1:17" hidden="1">
      <c r="A175" s="877" t="s">
        <v>93</v>
      </c>
      <c r="B175" s="877"/>
      <c r="C175" s="877"/>
      <c r="D175" s="877"/>
      <c r="E175" s="877"/>
      <c r="F175" s="531">
        <v>0</v>
      </c>
      <c r="G175" s="531">
        <v>0</v>
      </c>
      <c r="H175" s="531">
        <v>0</v>
      </c>
      <c r="I175" s="531">
        <v>0</v>
      </c>
      <c r="J175" s="531">
        <v>0</v>
      </c>
      <c r="K175" s="531">
        <v>0</v>
      </c>
      <c r="L175" s="531">
        <v>0</v>
      </c>
      <c r="Q175" s="478"/>
    </row>
    <row r="176" spans="1:17" hidden="1">
      <c r="A176" s="877" t="s">
        <v>94</v>
      </c>
      <c r="B176" s="877"/>
      <c r="C176" s="877"/>
      <c r="D176" s="877"/>
      <c r="E176" s="877"/>
      <c r="F176" s="531">
        <v>0</v>
      </c>
      <c r="G176" s="531">
        <v>0</v>
      </c>
      <c r="H176" s="531">
        <v>0</v>
      </c>
      <c r="I176" s="531">
        <v>0</v>
      </c>
      <c r="J176" s="531">
        <v>0</v>
      </c>
      <c r="K176" s="531">
        <v>0</v>
      </c>
      <c r="L176" s="531">
        <v>0</v>
      </c>
      <c r="Q176" s="478"/>
    </row>
    <row r="177" spans="1:17" hidden="1">
      <c r="A177" s="877" t="s">
        <v>95</v>
      </c>
      <c r="B177" s="877"/>
      <c r="C177" s="877"/>
      <c r="D177" s="877"/>
      <c r="E177" s="877"/>
      <c r="F177" s="531">
        <v>0</v>
      </c>
      <c r="G177" s="531">
        <v>0</v>
      </c>
      <c r="H177" s="531">
        <v>0</v>
      </c>
      <c r="I177" s="531">
        <v>0</v>
      </c>
      <c r="J177" s="531">
        <v>0</v>
      </c>
      <c r="K177" s="531">
        <v>0</v>
      </c>
      <c r="L177" s="531">
        <v>0</v>
      </c>
      <c r="Q177" s="478"/>
    </row>
    <row r="178" spans="1:17" hidden="1">
      <c r="A178" s="878" t="s">
        <v>97</v>
      </c>
      <c r="B178" s="878"/>
      <c r="C178" s="878"/>
      <c r="D178" s="878"/>
      <c r="E178" s="878"/>
      <c r="F178" s="531">
        <v>0</v>
      </c>
      <c r="G178" s="531">
        <v>0</v>
      </c>
      <c r="H178" s="531">
        <v>0</v>
      </c>
      <c r="I178" s="531">
        <v>0</v>
      </c>
      <c r="J178" s="531">
        <v>0</v>
      </c>
      <c r="K178" s="531">
        <v>0</v>
      </c>
      <c r="L178" s="531">
        <v>0</v>
      </c>
      <c r="Q178" s="478"/>
    </row>
    <row r="179" spans="1:17" ht="55.5" customHeight="1">
      <c r="A179" s="888" t="s">
        <v>863</v>
      </c>
      <c r="B179" s="888"/>
      <c r="C179" s="888"/>
      <c r="D179" s="888"/>
      <c r="E179" s="888"/>
      <c r="F179" s="523">
        <f>F180</f>
        <v>830</v>
      </c>
      <c r="G179" s="523">
        <f t="shared" ref="G179:K179" si="15">G180</f>
        <v>880</v>
      </c>
      <c r="H179" s="523">
        <f t="shared" si="15"/>
        <v>960</v>
      </c>
      <c r="I179" s="523">
        <f t="shared" si="15"/>
        <v>960</v>
      </c>
      <c r="J179" s="523">
        <f t="shared" si="15"/>
        <v>960</v>
      </c>
      <c r="K179" s="523">
        <f t="shared" si="15"/>
        <v>960</v>
      </c>
      <c r="L179" s="523">
        <f>SUM(F179:K179)</f>
        <v>5550</v>
      </c>
      <c r="M179" s="535" t="s">
        <v>684</v>
      </c>
      <c r="Q179" s="478"/>
    </row>
    <row r="180" spans="1:17" ht="15.75" customHeight="1">
      <c r="A180" s="877" t="s">
        <v>89</v>
      </c>
      <c r="B180" s="877"/>
      <c r="C180" s="877"/>
      <c r="D180" s="877"/>
      <c r="E180" s="877"/>
      <c r="F180" s="528">
        <v>830</v>
      </c>
      <c r="G180" s="528">
        <v>880</v>
      </c>
      <c r="H180" s="528">
        <v>960</v>
      </c>
      <c r="I180" s="528">
        <v>960</v>
      </c>
      <c r="J180" s="528">
        <v>960</v>
      </c>
      <c r="K180" s="528">
        <v>960</v>
      </c>
      <c r="L180" s="528">
        <f>SUM(F180:K180)</f>
        <v>5550</v>
      </c>
      <c r="Q180" s="478"/>
    </row>
    <row r="181" spans="1:17" ht="15.75" customHeight="1">
      <c r="A181" s="883"/>
      <c r="B181" s="884" t="s">
        <v>90</v>
      </c>
      <c r="C181" s="884"/>
      <c r="D181" s="884"/>
      <c r="E181" s="884"/>
      <c r="F181" s="528">
        <v>0</v>
      </c>
      <c r="G181" s="528">
        <v>0</v>
      </c>
      <c r="H181" s="528">
        <v>0</v>
      </c>
      <c r="I181" s="528">
        <v>0</v>
      </c>
      <c r="J181" s="528">
        <v>0</v>
      </c>
      <c r="K181" s="528">
        <v>0</v>
      </c>
      <c r="L181" s="528">
        <v>0</v>
      </c>
      <c r="Q181" s="478"/>
    </row>
    <row r="182" spans="1:17" ht="15.75" customHeight="1">
      <c r="A182" s="883"/>
      <c r="B182" s="885" t="s">
        <v>91</v>
      </c>
      <c r="C182" s="885"/>
      <c r="D182" s="885"/>
      <c r="E182" s="885"/>
      <c r="F182" s="528">
        <v>0</v>
      </c>
      <c r="G182" s="528">
        <v>0</v>
      </c>
      <c r="H182" s="528">
        <v>0</v>
      </c>
      <c r="I182" s="528">
        <v>0</v>
      </c>
      <c r="J182" s="528">
        <v>0</v>
      </c>
      <c r="K182" s="528">
        <v>0</v>
      </c>
      <c r="L182" s="528">
        <v>0</v>
      </c>
      <c r="Q182" s="478"/>
    </row>
    <row r="183" spans="1:17">
      <c r="A183" s="883"/>
      <c r="B183" s="877" t="s">
        <v>40</v>
      </c>
      <c r="C183" s="877"/>
      <c r="D183" s="877"/>
      <c r="E183" s="877"/>
      <c r="F183" s="528">
        <v>0</v>
      </c>
      <c r="G183" s="528">
        <v>0</v>
      </c>
      <c r="H183" s="528">
        <v>0</v>
      </c>
      <c r="I183" s="528">
        <v>0</v>
      </c>
      <c r="J183" s="528">
        <v>0</v>
      </c>
      <c r="K183" s="528">
        <v>0</v>
      </c>
      <c r="L183" s="528">
        <v>0</v>
      </c>
      <c r="Q183" s="478"/>
    </row>
    <row r="184" spans="1:17" ht="15.75" customHeight="1">
      <c r="A184" s="883"/>
      <c r="B184" s="877" t="s">
        <v>123</v>
      </c>
      <c r="C184" s="877"/>
      <c r="D184" s="877"/>
      <c r="E184" s="877"/>
      <c r="F184" s="528">
        <v>0</v>
      </c>
      <c r="G184" s="528">
        <v>0</v>
      </c>
      <c r="H184" s="528">
        <v>0</v>
      </c>
      <c r="I184" s="528">
        <v>0</v>
      </c>
      <c r="J184" s="528">
        <v>0</v>
      </c>
      <c r="K184" s="528">
        <v>0</v>
      </c>
      <c r="L184" s="528">
        <v>0</v>
      </c>
      <c r="Q184" s="478"/>
    </row>
    <row r="185" spans="1:17" ht="15.75" customHeight="1">
      <c r="A185" s="1055" t="s">
        <v>93</v>
      </c>
      <c r="B185" s="1055"/>
      <c r="C185" s="1055"/>
      <c r="D185" s="1055"/>
      <c r="E185" s="1055"/>
      <c r="F185" s="534">
        <v>0</v>
      </c>
      <c r="G185" s="534">
        <v>0</v>
      </c>
      <c r="H185" s="534">
        <v>0</v>
      </c>
      <c r="I185" s="534">
        <v>0</v>
      </c>
      <c r="J185" s="534">
        <v>0</v>
      </c>
      <c r="K185" s="534">
        <v>0</v>
      </c>
      <c r="L185" s="534">
        <v>0</v>
      </c>
      <c r="Q185" s="478"/>
    </row>
    <row r="186" spans="1:17" ht="15.75" customHeight="1">
      <c r="A186" s="877" t="s">
        <v>94</v>
      </c>
      <c r="B186" s="877"/>
      <c r="C186" s="877"/>
      <c r="D186" s="877"/>
      <c r="E186" s="877"/>
      <c r="F186" s="528">
        <v>0</v>
      </c>
      <c r="G186" s="528">
        <v>0</v>
      </c>
      <c r="H186" s="528">
        <v>0</v>
      </c>
      <c r="I186" s="528">
        <v>0</v>
      </c>
      <c r="J186" s="528">
        <v>0</v>
      </c>
      <c r="K186" s="528">
        <v>0</v>
      </c>
      <c r="L186" s="528">
        <v>0</v>
      </c>
      <c r="Q186" s="478"/>
    </row>
    <row r="187" spans="1:17" ht="15.75" customHeight="1">
      <c r="A187" s="877" t="s">
        <v>95</v>
      </c>
      <c r="B187" s="877"/>
      <c r="C187" s="877"/>
      <c r="D187" s="877"/>
      <c r="E187" s="877"/>
      <c r="F187" s="528">
        <v>0</v>
      </c>
      <c r="G187" s="528">
        <v>0</v>
      </c>
      <c r="H187" s="528">
        <v>0</v>
      </c>
      <c r="I187" s="528">
        <v>0</v>
      </c>
      <c r="J187" s="528">
        <v>0</v>
      </c>
      <c r="K187" s="528">
        <v>0</v>
      </c>
      <c r="L187" s="528">
        <v>0</v>
      </c>
      <c r="Q187" s="478"/>
    </row>
    <row r="188" spans="1:17">
      <c r="A188" s="878" t="s">
        <v>97</v>
      </c>
      <c r="B188" s="878"/>
      <c r="C188" s="878"/>
      <c r="D188" s="878"/>
      <c r="E188" s="878"/>
      <c r="F188" s="528">
        <v>0</v>
      </c>
      <c r="G188" s="528">
        <v>0</v>
      </c>
      <c r="H188" s="528">
        <v>0</v>
      </c>
      <c r="I188" s="528">
        <v>0</v>
      </c>
      <c r="J188" s="528">
        <v>0</v>
      </c>
      <c r="K188" s="528">
        <v>0</v>
      </c>
      <c r="L188" s="528">
        <v>0</v>
      </c>
      <c r="Q188" s="478"/>
    </row>
    <row r="189" spans="1:17" ht="50.25" customHeight="1">
      <c r="A189" s="888" t="s">
        <v>864</v>
      </c>
      <c r="B189" s="888"/>
      <c r="C189" s="888"/>
      <c r="D189" s="888"/>
      <c r="E189" s="888"/>
      <c r="F189" s="523">
        <f>F190+F195</f>
        <v>3756</v>
      </c>
      <c r="G189" s="523">
        <f t="shared" ref="G189:K189" si="16">G190+G195</f>
        <v>18060</v>
      </c>
      <c r="H189" s="523">
        <f t="shared" si="16"/>
        <v>18756</v>
      </c>
      <c r="I189" s="523">
        <f t="shared" si="16"/>
        <v>18756</v>
      </c>
      <c r="J189" s="523">
        <f t="shared" si="16"/>
        <v>18756</v>
      </c>
      <c r="K189" s="523">
        <f t="shared" si="16"/>
        <v>18756</v>
      </c>
      <c r="L189" s="523">
        <f>SUM(F189:K189)</f>
        <v>96840</v>
      </c>
      <c r="M189" s="535" t="s">
        <v>685</v>
      </c>
      <c r="O189" s="551"/>
      <c r="P189" s="551"/>
      <c r="Q189" s="541"/>
    </row>
    <row r="190" spans="1:17" ht="15.75" customHeight="1">
      <c r="A190" s="877" t="s">
        <v>89</v>
      </c>
      <c r="B190" s="877"/>
      <c r="C190" s="877"/>
      <c r="D190" s="877"/>
      <c r="E190" s="877"/>
      <c r="F190" s="526">
        <v>3756</v>
      </c>
      <c r="G190" s="526">
        <v>18060</v>
      </c>
      <c r="H190" s="526">
        <v>18756</v>
      </c>
      <c r="I190" s="526">
        <v>18756</v>
      </c>
      <c r="J190" s="526">
        <v>18756</v>
      </c>
      <c r="K190" s="526">
        <v>18756</v>
      </c>
      <c r="L190" s="526">
        <f>SUM(F190:K190)</f>
        <v>96840</v>
      </c>
      <c r="N190" s="527">
        <v>3756</v>
      </c>
      <c r="O190" s="527">
        <v>18060</v>
      </c>
      <c r="P190" s="527">
        <v>18756</v>
      </c>
      <c r="Q190" s="478"/>
    </row>
    <row r="191" spans="1:17" ht="15.75" customHeight="1">
      <c r="A191" s="883"/>
      <c r="B191" s="884" t="s">
        <v>90</v>
      </c>
      <c r="C191" s="884"/>
      <c r="D191" s="884"/>
      <c r="E191" s="884"/>
      <c r="F191" s="528">
        <v>0</v>
      </c>
      <c r="G191" s="528">
        <v>0</v>
      </c>
      <c r="H191" s="528">
        <v>0</v>
      </c>
      <c r="I191" s="528">
        <v>0</v>
      </c>
      <c r="J191" s="528">
        <v>0</v>
      </c>
      <c r="K191" s="528">
        <v>0</v>
      </c>
      <c r="L191" s="528">
        <v>0</v>
      </c>
      <c r="N191" s="555"/>
      <c r="O191" s="555"/>
      <c r="P191" s="555"/>
      <c r="Q191" s="478"/>
    </row>
    <row r="192" spans="1:17" ht="15.75" customHeight="1">
      <c r="A192" s="883"/>
      <c r="B192" s="885" t="s">
        <v>91</v>
      </c>
      <c r="C192" s="885"/>
      <c r="D192" s="885"/>
      <c r="E192" s="885"/>
      <c r="F192" s="528">
        <v>0</v>
      </c>
      <c r="G192" s="528">
        <v>0</v>
      </c>
      <c r="H192" s="528">
        <v>0</v>
      </c>
      <c r="I192" s="528">
        <v>0</v>
      </c>
      <c r="J192" s="528">
        <v>0</v>
      </c>
      <c r="K192" s="528">
        <v>0</v>
      </c>
      <c r="L192" s="528">
        <v>0</v>
      </c>
      <c r="N192" s="557"/>
      <c r="O192" s="557"/>
      <c r="P192" s="557"/>
      <c r="Q192" s="478"/>
    </row>
    <row r="193" spans="1:17">
      <c r="A193" s="883"/>
      <c r="B193" s="877" t="s">
        <v>40</v>
      </c>
      <c r="C193" s="877"/>
      <c r="D193" s="877"/>
      <c r="E193" s="877"/>
      <c r="F193" s="528">
        <v>0</v>
      </c>
      <c r="G193" s="528">
        <v>0</v>
      </c>
      <c r="H193" s="528">
        <v>0</v>
      </c>
      <c r="I193" s="528">
        <v>0</v>
      </c>
      <c r="J193" s="528">
        <v>0</v>
      </c>
      <c r="K193" s="528">
        <v>0</v>
      </c>
      <c r="L193" s="528">
        <v>0</v>
      </c>
      <c r="N193" s="557"/>
      <c r="O193" s="557"/>
      <c r="P193" s="557"/>
      <c r="Q193" s="478"/>
    </row>
    <row r="194" spans="1:17" ht="15.75" customHeight="1">
      <c r="A194" s="883"/>
      <c r="B194" s="877" t="s">
        <v>123</v>
      </c>
      <c r="C194" s="877"/>
      <c r="D194" s="877"/>
      <c r="E194" s="877"/>
      <c r="F194" s="528">
        <v>0</v>
      </c>
      <c r="G194" s="528">
        <v>0</v>
      </c>
      <c r="H194" s="528">
        <v>0</v>
      </c>
      <c r="I194" s="528">
        <v>0</v>
      </c>
      <c r="J194" s="528">
        <v>0</v>
      </c>
      <c r="K194" s="528">
        <v>0</v>
      </c>
      <c r="L194" s="528">
        <v>0</v>
      </c>
      <c r="N194" s="557"/>
      <c r="O194" s="557"/>
      <c r="P194" s="557"/>
      <c r="Q194" s="478"/>
    </row>
    <row r="195" spans="1:17" ht="15.75" customHeight="1">
      <c r="A195" s="1055" t="s">
        <v>93</v>
      </c>
      <c r="B195" s="1055"/>
      <c r="C195" s="1055"/>
      <c r="D195" s="1055"/>
      <c r="E195" s="1055"/>
      <c r="F195" s="534">
        <v>0</v>
      </c>
      <c r="G195" s="534">
        <v>0</v>
      </c>
      <c r="H195" s="534">
        <v>0</v>
      </c>
      <c r="I195" s="534">
        <v>0</v>
      </c>
      <c r="J195" s="534">
        <v>0</v>
      </c>
      <c r="K195" s="534">
        <v>0</v>
      </c>
      <c r="L195" s="534">
        <v>0</v>
      </c>
      <c r="Q195" s="478"/>
    </row>
    <row r="196" spans="1:17" ht="15.75" customHeight="1">
      <c r="A196" s="877" t="s">
        <v>94</v>
      </c>
      <c r="B196" s="877"/>
      <c r="C196" s="877"/>
      <c r="D196" s="877"/>
      <c r="E196" s="877"/>
      <c r="F196" s="528">
        <v>0</v>
      </c>
      <c r="G196" s="528">
        <v>0</v>
      </c>
      <c r="H196" s="528">
        <v>0</v>
      </c>
      <c r="I196" s="528">
        <v>0</v>
      </c>
      <c r="J196" s="528">
        <v>0</v>
      </c>
      <c r="K196" s="528">
        <v>0</v>
      </c>
      <c r="L196" s="528">
        <v>0</v>
      </c>
      <c r="Q196" s="478"/>
    </row>
    <row r="197" spans="1:17" ht="15.75" customHeight="1">
      <c r="A197" s="877" t="s">
        <v>95</v>
      </c>
      <c r="B197" s="877"/>
      <c r="C197" s="877"/>
      <c r="D197" s="877"/>
      <c r="E197" s="877"/>
      <c r="F197" s="528">
        <v>0</v>
      </c>
      <c r="G197" s="528">
        <v>0</v>
      </c>
      <c r="H197" s="528">
        <v>0</v>
      </c>
      <c r="I197" s="528">
        <v>0</v>
      </c>
      <c r="J197" s="528">
        <v>0</v>
      </c>
      <c r="K197" s="528">
        <v>0</v>
      </c>
      <c r="L197" s="528">
        <v>0</v>
      </c>
      <c r="Q197" s="478"/>
    </row>
    <row r="198" spans="1:17" ht="15.75" customHeight="1">
      <c r="A198" s="878" t="s">
        <v>97</v>
      </c>
      <c r="B198" s="878"/>
      <c r="C198" s="878"/>
      <c r="D198" s="878"/>
      <c r="E198" s="878"/>
      <c r="F198" s="528">
        <v>0</v>
      </c>
      <c r="G198" s="528">
        <v>0</v>
      </c>
      <c r="H198" s="528">
        <v>0</v>
      </c>
      <c r="I198" s="528">
        <v>0</v>
      </c>
      <c r="J198" s="528">
        <v>0</v>
      </c>
      <c r="K198" s="528">
        <v>0</v>
      </c>
      <c r="L198" s="528">
        <v>0</v>
      </c>
      <c r="Q198" s="478"/>
    </row>
    <row r="199" spans="1:17" ht="56.25" customHeight="1">
      <c r="A199" s="888" t="s">
        <v>865</v>
      </c>
      <c r="B199" s="888"/>
      <c r="C199" s="888"/>
      <c r="D199" s="888"/>
      <c r="E199" s="888"/>
      <c r="F199" s="523">
        <f>F200+F205</f>
        <v>61710</v>
      </c>
      <c r="G199" s="523">
        <f t="shared" ref="G199:H199" si="17">G200+G205</f>
        <v>61710</v>
      </c>
      <c r="H199" s="523">
        <f t="shared" si="17"/>
        <v>61710</v>
      </c>
      <c r="I199" s="523">
        <f t="shared" ref="I199:K199" si="18">I200+I205+I206+I207</f>
        <v>61710</v>
      </c>
      <c r="J199" s="523">
        <f t="shared" si="18"/>
        <v>61710</v>
      </c>
      <c r="K199" s="523">
        <f t="shared" si="18"/>
        <v>61710</v>
      </c>
      <c r="L199" s="523">
        <f>SUM(F199:K199)</f>
        <v>370260</v>
      </c>
      <c r="M199" s="535" t="s">
        <v>686</v>
      </c>
      <c r="N199" s="527"/>
      <c r="O199" s="527"/>
      <c r="P199" s="527"/>
      <c r="Q199" s="541"/>
    </row>
    <row r="200" spans="1:17">
      <c r="A200" s="877" t="s">
        <v>89</v>
      </c>
      <c r="B200" s="877"/>
      <c r="C200" s="877"/>
      <c r="D200" s="877"/>
      <c r="E200" s="877"/>
      <c r="F200" s="526">
        <v>61710</v>
      </c>
      <c r="G200" s="526">
        <v>61710</v>
      </c>
      <c r="H200" s="526">
        <v>61710</v>
      </c>
      <c r="I200" s="526">
        <v>61710</v>
      </c>
      <c r="J200" s="526">
        <v>61710</v>
      </c>
      <c r="K200" s="526">
        <v>61710</v>
      </c>
      <c r="L200" s="526">
        <f>SUM(F200:K200)</f>
        <v>370260</v>
      </c>
      <c r="N200" s="527">
        <v>61710</v>
      </c>
      <c r="O200" s="527">
        <v>61710</v>
      </c>
      <c r="P200" s="527">
        <v>61710</v>
      </c>
      <c r="Q200" s="478"/>
    </row>
    <row r="201" spans="1:17">
      <c r="A201" s="883"/>
      <c r="B201" s="884" t="s">
        <v>90</v>
      </c>
      <c r="C201" s="884"/>
      <c r="D201" s="884"/>
      <c r="E201" s="884"/>
      <c r="F201" s="528">
        <v>0</v>
      </c>
      <c r="G201" s="528">
        <v>0</v>
      </c>
      <c r="H201" s="528">
        <v>0</v>
      </c>
      <c r="I201" s="528">
        <v>0</v>
      </c>
      <c r="J201" s="528">
        <v>0</v>
      </c>
      <c r="K201" s="528">
        <v>0</v>
      </c>
      <c r="L201" s="528">
        <v>0</v>
      </c>
      <c r="Q201" s="478"/>
    </row>
    <row r="202" spans="1:17">
      <c r="A202" s="883"/>
      <c r="B202" s="885" t="s">
        <v>91</v>
      </c>
      <c r="C202" s="885"/>
      <c r="D202" s="885"/>
      <c r="E202" s="885"/>
      <c r="F202" s="528">
        <v>0</v>
      </c>
      <c r="G202" s="528">
        <v>0</v>
      </c>
      <c r="H202" s="528">
        <v>0</v>
      </c>
      <c r="I202" s="528">
        <v>0</v>
      </c>
      <c r="J202" s="528">
        <v>0</v>
      </c>
      <c r="K202" s="528">
        <v>0</v>
      </c>
      <c r="L202" s="528">
        <v>0</v>
      </c>
      <c r="Q202" s="478"/>
    </row>
    <row r="203" spans="1:17">
      <c r="A203" s="883"/>
      <c r="B203" s="877" t="s">
        <v>40</v>
      </c>
      <c r="C203" s="877"/>
      <c r="D203" s="877"/>
      <c r="E203" s="877"/>
      <c r="F203" s="528">
        <v>0</v>
      </c>
      <c r="G203" s="528">
        <v>0</v>
      </c>
      <c r="H203" s="528">
        <v>0</v>
      </c>
      <c r="I203" s="528">
        <v>0</v>
      </c>
      <c r="J203" s="528">
        <v>0</v>
      </c>
      <c r="K203" s="528">
        <v>0</v>
      </c>
      <c r="L203" s="528">
        <v>0</v>
      </c>
      <c r="Q203" s="478"/>
    </row>
    <row r="204" spans="1:17">
      <c r="A204" s="883"/>
      <c r="B204" s="877" t="s">
        <v>123</v>
      </c>
      <c r="C204" s="877"/>
      <c r="D204" s="877"/>
      <c r="E204" s="877"/>
      <c r="F204" s="528">
        <v>0</v>
      </c>
      <c r="G204" s="528">
        <v>0</v>
      </c>
      <c r="H204" s="528">
        <v>0</v>
      </c>
      <c r="I204" s="528">
        <v>0</v>
      </c>
      <c r="J204" s="528">
        <v>0</v>
      </c>
      <c r="K204" s="528">
        <v>0</v>
      </c>
      <c r="L204" s="528">
        <v>0</v>
      </c>
      <c r="Q204" s="478"/>
    </row>
    <row r="205" spans="1:17">
      <c r="A205" s="1055" t="s">
        <v>93</v>
      </c>
      <c r="B205" s="1055"/>
      <c r="C205" s="1055"/>
      <c r="D205" s="1055"/>
      <c r="E205" s="1055"/>
      <c r="F205" s="534">
        <v>0</v>
      </c>
      <c r="G205" s="534">
        <v>0</v>
      </c>
      <c r="H205" s="534">
        <v>0</v>
      </c>
      <c r="I205" s="534">
        <v>0</v>
      </c>
      <c r="J205" s="534">
        <v>0</v>
      </c>
      <c r="K205" s="534">
        <v>0</v>
      </c>
      <c r="L205" s="534">
        <v>0</v>
      </c>
      <c r="Q205" s="478"/>
    </row>
    <row r="206" spans="1:17">
      <c r="A206" s="877" t="s">
        <v>94</v>
      </c>
      <c r="B206" s="877"/>
      <c r="C206" s="877"/>
      <c r="D206" s="877"/>
      <c r="E206" s="877"/>
      <c r="F206" s="528">
        <v>0</v>
      </c>
      <c r="G206" s="528">
        <v>0</v>
      </c>
      <c r="H206" s="528">
        <v>0</v>
      </c>
      <c r="I206" s="528">
        <v>0</v>
      </c>
      <c r="J206" s="528">
        <v>0</v>
      </c>
      <c r="K206" s="528">
        <v>0</v>
      </c>
      <c r="L206" s="528">
        <v>0</v>
      </c>
      <c r="Q206" s="478"/>
    </row>
    <row r="207" spans="1:17">
      <c r="A207" s="877" t="s">
        <v>95</v>
      </c>
      <c r="B207" s="877"/>
      <c r="C207" s="877"/>
      <c r="D207" s="877"/>
      <c r="E207" s="877"/>
      <c r="F207" s="528">
        <v>0</v>
      </c>
      <c r="G207" s="528">
        <v>0</v>
      </c>
      <c r="H207" s="528">
        <v>0</v>
      </c>
      <c r="I207" s="528">
        <v>0</v>
      </c>
      <c r="J207" s="528">
        <v>0</v>
      </c>
      <c r="K207" s="528">
        <v>0</v>
      </c>
      <c r="L207" s="528">
        <v>0</v>
      </c>
      <c r="Q207" s="478"/>
    </row>
    <row r="208" spans="1:17">
      <c r="A208" s="878" t="s">
        <v>97</v>
      </c>
      <c r="B208" s="878"/>
      <c r="C208" s="878"/>
      <c r="D208" s="878"/>
      <c r="E208" s="878"/>
      <c r="F208" s="528">
        <v>0</v>
      </c>
      <c r="G208" s="528">
        <v>0</v>
      </c>
      <c r="H208" s="528">
        <v>0</v>
      </c>
      <c r="I208" s="528">
        <v>0</v>
      </c>
      <c r="J208" s="528">
        <v>0</v>
      </c>
      <c r="K208" s="528">
        <v>0</v>
      </c>
      <c r="L208" s="528">
        <v>0</v>
      </c>
      <c r="Q208" s="478"/>
    </row>
    <row r="209" spans="1:17" ht="67.5" customHeight="1">
      <c r="A209" s="888" t="s">
        <v>866</v>
      </c>
      <c r="B209" s="888"/>
      <c r="C209" s="888"/>
      <c r="D209" s="888"/>
      <c r="E209" s="888"/>
      <c r="F209" s="523">
        <f>F210+F215</f>
        <v>867.91600000000005</v>
      </c>
      <c r="G209" s="523">
        <f t="shared" ref="G209:K209" si="19">G210+G215</f>
        <v>935</v>
      </c>
      <c r="H209" s="523">
        <f t="shared" si="19"/>
        <v>991.75</v>
      </c>
      <c r="I209" s="523">
        <f t="shared" si="19"/>
        <v>991.75</v>
      </c>
      <c r="J209" s="523">
        <f t="shared" si="19"/>
        <v>991.75</v>
      </c>
      <c r="K209" s="523">
        <f t="shared" si="19"/>
        <v>991.75</v>
      </c>
      <c r="L209" s="523">
        <f>SUM(F209:K209)</f>
        <v>5769.9160000000002</v>
      </c>
      <c r="M209" s="535" t="s">
        <v>687</v>
      </c>
      <c r="N209" s="535"/>
      <c r="O209" s="551"/>
      <c r="P209" s="551"/>
      <c r="Q209" s="541"/>
    </row>
    <row r="210" spans="1:17">
      <c r="A210" s="877" t="s">
        <v>89</v>
      </c>
      <c r="B210" s="877"/>
      <c r="C210" s="877"/>
      <c r="D210" s="877"/>
      <c r="E210" s="877"/>
      <c r="F210" s="526">
        <v>867.91600000000005</v>
      </c>
      <c r="G210" s="526">
        <v>935</v>
      </c>
      <c r="H210" s="526">
        <v>991.75</v>
      </c>
      <c r="I210" s="526">
        <v>991.75</v>
      </c>
      <c r="J210" s="526">
        <v>991.75</v>
      </c>
      <c r="K210" s="526">
        <v>991.75</v>
      </c>
      <c r="L210" s="526">
        <f>SUM(F210:K210)</f>
        <v>5769.9160000000002</v>
      </c>
      <c r="N210" s="527">
        <v>867.91600000000005</v>
      </c>
      <c r="O210" s="527">
        <v>935</v>
      </c>
      <c r="P210" s="527">
        <v>991.75</v>
      </c>
      <c r="Q210" s="478"/>
    </row>
    <row r="211" spans="1:17">
      <c r="A211" s="883"/>
      <c r="B211" s="884" t="s">
        <v>90</v>
      </c>
      <c r="C211" s="884"/>
      <c r="D211" s="884"/>
      <c r="E211" s="884"/>
      <c r="F211" s="528">
        <v>0</v>
      </c>
      <c r="G211" s="528">
        <v>0</v>
      </c>
      <c r="H211" s="528">
        <v>0</v>
      </c>
      <c r="I211" s="528">
        <v>0</v>
      </c>
      <c r="J211" s="528">
        <v>0</v>
      </c>
      <c r="K211" s="528">
        <v>0</v>
      </c>
      <c r="L211" s="528">
        <v>0</v>
      </c>
      <c r="N211" s="529"/>
      <c r="O211" s="529"/>
      <c r="P211" s="529"/>
      <c r="Q211" s="478"/>
    </row>
    <row r="212" spans="1:17">
      <c r="A212" s="883"/>
      <c r="B212" s="885" t="s">
        <v>91</v>
      </c>
      <c r="C212" s="885"/>
      <c r="D212" s="885"/>
      <c r="E212" s="885"/>
      <c r="F212" s="528">
        <v>0</v>
      </c>
      <c r="G212" s="528">
        <v>0</v>
      </c>
      <c r="H212" s="528">
        <v>0</v>
      </c>
      <c r="I212" s="528">
        <v>0</v>
      </c>
      <c r="J212" s="528">
        <v>0</v>
      </c>
      <c r="K212" s="528">
        <v>0</v>
      </c>
      <c r="L212" s="528">
        <v>0</v>
      </c>
      <c r="Q212" s="478"/>
    </row>
    <row r="213" spans="1:17">
      <c r="A213" s="883"/>
      <c r="B213" s="877" t="s">
        <v>40</v>
      </c>
      <c r="C213" s="877"/>
      <c r="D213" s="877"/>
      <c r="E213" s="877"/>
      <c r="F213" s="528">
        <v>0</v>
      </c>
      <c r="G213" s="528">
        <v>0</v>
      </c>
      <c r="H213" s="528">
        <v>0</v>
      </c>
      <c r="I213" s="528">
        <v>0</v>
      </c>
      <c r="J213" s="528">
        <v>0</v>
      </c>
      <c r="K213" s="528">
        <v>0</v>
      </c>
      <c r="L213" s="528">
        <v>0</v>
      </c>
      <c r="Q213" s="478"/>
    </row>
    <row r="214" spans="1:17">
      <c r="A214" s="883"/>
      <c r="B214" s="877" t="s">
        <v>123</v>
      </c>
      <c r="C214" s="877"/>
      <c r="D214" s="877"/>
      <c r="E214" s="877"/>
      <c r="F214" s="528">
        <v>0</v>
      </c>
      <c r="G214" s="528">
        <v>0</v>
      </c>
      <c r="H214" s="528">
        <v>0</v>
      </c>
      <c r="I214" s="528">
        <v>0</v>
      </c>
      <c r="J214" s="528">
        <v>0</v>
      </c>
      <c r="K214" s="528">
        <v>0</v>
      </c>
      <c r="L214" s="528">
        <v>0</v>
      </c>
      <c r="Q214" s="478"/>
    </row>
    <row r="215" spans="1:17">
      <c r="A215" s="1055" t="s">
        <v>93</v>
      </c>
      <c r="B215" s="1055"/>
      <c r="C215" s="1055"/>
      <c r="D215" s="1055"/>
      <c r="E215" s="1055"/>
      <c r="F215" s="534">
        <v>0</v>
      </c>
      <c r="G215" s="534">
        <v>0</v>
      </c>
      <c r="H215" s="534">
        <v>0</v>
      </c>
      <c r="I215" s="534">
        <v>0</v>
      </c>
      <c r="J215" s="534">
        <v>0</v>
      </c>
      <c r="K215" s="534">
        <v>0</v>
      </c>
      <c r="L215" s="534">
        <v>0</v>
      </c>
      <c r="Q215" s="478"/>
    </row>
    <row r="216" spans="1:17">
      <c r="A216" s="877" t="s">
        <v>94</v>
      </c>
      <c r="B216" s="877"/>
      <c r="C216" s="877"/>
      <c r="D216" s="877"/>
      <c r="E216" s="877"/>
      <c r="F216" s="528">
        <v>0</v>
      </c>
      <c r="G216" s="528">
        <v>0</v>
      </c>
      <c r="H216" s="528">
        <v>0</v>
      </c>
      <c r="I216" s="528">
        <v>0</v>
      </c>
      <c r="J216" s="528">
        <v>0</v>
      </c>
      <c r="K216" s="528">
        <v>0</v>
      </c>
      <c r="L216" s="528">
        <v>0</v>
      </c>
      <c r="Q216" s="478"/>
    </row>
    <row r="217" spans="1:17">
      <c r="A217" s="877" t="s">
        <v>95</v>
      </c>
      <c r="B217" s="877"/>
      <c r="C217" s="877"/>
      <c r="D217" s="877"/>
      <c r="E217" s="877"/>
      <c r="F217" s="528">
        <v>0</v>
      </c>
      <c r="G217" s="528">
        <v>0</v>
      </c>
      <c r="H217" s="528">
        <v>0</v>
      </c>
      <c r="I217" s="528">
        <v>0</v>
      </c>
      <c r="J217" s="528">
        <v>0</v>
      </c>
      <c r="K217" s="528">
        <v>0</v>
      </c>
      <c r="L217" s="528">
        <v>0</v>
      </c>
      <c r="Q217" s="478"/>
    </row>
    <row r="218" spans="1:17">
      <c r="A218" s="878" t="s">
        <v>97</v>
      </c>
      <c r="B218" s="878"/>
      <c r="C218" s="878"/>
      <c r="D218" s="878"/>
      <c r="E218" s="878"/>
      <c r="F218" s="528">
        <v>0</v>
      </c>
      <c r="G218" s="528">
        <v>0</v>
      </c>
      <c r="H218" s="528">
        <v>0</v>
      </c>
      <c r="I218" s="528">
        <v>0</v>
      </c>
      <c r="J218" s="528">
        <v>0</v>
      </c>
      <c r="K218" s="528">
        <v>0</v>
      </c>
      <c r="L218" s="528">
        <v>0</v>
      </c>
      <c r="Q218" s="478"/>
    </row>
    <row r="219" spans="1:17" ht="78.75" customHeight="1">
      <c r="A219" s="888" t="s">
        <v>867</v>
      </c>
      <c r="B219" s="888"/>
      <c r="C219" s="888"/>
      <c r="D219" s="888"/>
      <c r="E219" s="888"/>
      <c r="F219" s="523">
        <f>F220+F225</f>
        <v>325</v>
      </c>
      <c r="G219" s="523">
        <f t="shared" ref="G219:H219" si="20">G220+G225</f>
        <v>310</v>
      </c>
      <c r="H219" s="523">
        <f t="shared" si="20"/>
        <v>325</v>
      </c>
      <c r="I219" s="523">
        <f t="shared" ref="I219:K219" si="21">I220+I225+I226+I227</f>
        <v>325</v>
      </c>
      <c r="J219" s="523">
        <f t="shared" si="21"/>
        <v>325</v>
      </c>
      <c r="K219" s="523">
        <f t="shared" si="21"/>
        <v>325</v>
      </c>
      <c r="L219" s="523">
        <f>SUM(F219:K219)</f>
        <v>1935</v>
      </c>
      <c r="M219" s="535" t="s">
        <v>679</v>
      </c>
      <c r="O219" s="551"/>
      <c r="P219" s="551"/>
      <c r="Q219" s="541"/>
    </row>
    <row r="220" spans="1:17">
      <c r="A220" s="877" t="s">
        <v>89</v>
      </c>
      <c r="B220" s="877"/>
      <c r="C220" s="877"/>
      <c r="D220" s="877"/>
      <c r="E220" s="877"/>
      <c r="F220" s="526">
        <v>325</v>
      </c>
      <c r="G220" s="526">
        <v>310</v>
      </c>
      <c r="H220" s="526">
        <v>325</v>
      </c>
      <c r="I220" s="526">
        <v>325</v>
      </c>
      <c r="J220" s="526">
        <v>325</v>
      </c>
      <c r="K220" s="526">
        <v>325</v>
      </c>
      <c r="L220" s="526">
        <f>SUM(F220:K220)</f>
        <v>1935</v>
      </c>
      <c r="N220" s="558">
        <v>325</v>
      </c>
      <c r="O220" s="558">
        <v>310</v>
      </c>
      <c r="P220" s="558">
        <v>325</v>
      </c>
      <c r="Q220" s="478"/>
    </row>
    <row r="221" spans="1:17">
      <c r="A221" s="883"/>
      <c r="B221" s="884" t="s">
        <v>90</v>
      </c>
      <c r="C221" s="884"/>
      <c r="D221" s="884"/>
      <c r="E221" s="884"/>
      <c r="F221" s="528">
        <v>0</v>
      </c>
      <c r="G221" s="528">
        <v>0</v>
      </c>
      <c r="H221" s="528">
        <v>0</v>
      </c>
      <c r="I221" s="528">
        <v>0</v>
      </c>
      <c r="J221" s="528">
        <v>0</v>
      </c>
      <c r="K221" s="528">
        <v>0</v>
      </c>
      <c r="L221" s="528">
        <v>0</v>
      </c>
      <c r="N221" s="559"/>
      <c r="O221" s="559"/>
      <c r="P221" s="559"/>
      <c r="Q221" s="478"/>
    </row>
    <row r="222" spans="1:17">
      <c r="A222" s="883"/>
      <c r="B222" s="885" t="s">
        <v>91</v>
      </c>
      <c r="C222" s="885"/>
      <c r="D222" s="885"/>
      <c r="E222" s="885"/>
      <c r="F222" s="528">
        <v>0</v>
      </c>
      <c r="G222" s="528">
        <v>0</v>
      </c>
      <c r="H222" s="528">
        <v>0</v>
      </c>
      <c r="I222" s="528">
        <v>0</v>
      </c>
      <c r="J222" s="528">
        <v>0</v>
      </c>
      <c r="K222" s="528">
        <v>0</v>
      </c>
      <c r="L222" s="528">
        <v>0</v>
      </c>
      <c r="Q222" s="478"/>
    </row>
    <row r="223" spans="1:17">
      <c r="A223" s="883"/>
      <c r="B223" s="877" t="s">
        <v>40</v>
      </c>
      <c r="C223" s="877"/>
      <c r="D223" s="877"/>
      <c r="E223" s="877"/>
      <c r="F223" s="528">
        <v>0</v>
      </c>
      <c r="G223" s="528">
        <v>0</v>
      </c>
      <c r="H223" s="528">
        <v>0</v>
      </c>
      <c r="I223" s="528">
        <v>0</v>
      </c>
      <c r="J223" s="528">
        <v>0</v>
      </c>
      <c r="K223" s="528">
        <v>0</v>
      </c>
      <c r="L223" s="528">
        <v>0</v>
      </c>
      <c r="Q223" s="478"/>
    </row>
    <row r="224" spans="1:17">
      <c r="A224" s="883"/>
      <c r="B224" s="877" t="s">
        <v>123</v>
      </c>
      <c r="C224" s="877"/>
      <c r="D224" s="877"/>
      <c r="E224" s="877"/>
      <c r="F224" s="528">
        <v>0</v>
      </c>
      <c r="G224" s="528">
        <v>0</v>
      </c>
      <c r="H224" s="528">
        <v>0</v>
      </c>
      <c r="I224" s="528">
        <v>0</v>
      </c>
      <c r="J224" s="528">
        <v>0</v>
      </c>
      <c r="K224" s="528">
        <v>0</v>
      </c>
      <c r="L224" s="528">
        <v>0</v>
      </c>
      <c r="Q224" s="478"/>
    </row>
    <row r="225" spans="1:17">
      <c r="A225" s="1055" t="s">
        <v>93</v>
      </c>
      <c r="B225" s="1055"/>
      <c r="C225" s="1055"/>
      <c r="D225" s="1055"/>
      <c r="E225" s="1055"/>
      <c r="F225" s="534">
        <v>0</v>
      </c>
      <c r="G225" s="534">
        <v>0</v>
      </c>
      <c r="H225" s="534">
        <v>0</v>
      </c>
      <c r="I225" s="534">
        <v>0</v>
      </c>
      <c r="J225" s="534">
        <v>0</v>
      </c>
      <c r="K225" s="534">
        <v>0</v>
      </c>
      <c r="L225" s="534">
        <v>0</v>
      </c>
      <c r="Q225" s="478"/>
    </row>
    <row r="226" spans="1:17">
      <c r="A226" s="877" t="s">
        <v>94</v>
      </c>
      <c r="B226" s="877"/>
      <c r="C226" s="877"/>
      <c r="D226" s="877"/>
      <c r="E226" s="877"/>
      <c r="F226" s="528">
        <v>0</v>
      </c>
      <c r="G226" s="528">
        <v>0</v>
      </c>
      <c r="H226" s="528">
        <v>0</v>
      </c>
      <c r="I226" s="528">
        <v>0</v>
      </c>
      <c r="J226" s="528">
        <v>0</v>
      </c>
      <c r="K226" s="528">
        <v>0</v>
      </c>
      <c r="L226" s="528">
        <v>0</v>
      </c>
      <c r="Q226" s="478"/>
    </row>
    <row r="227" spans="1:17">
      <c r="A227" s="877" t="s">
        <v>95</v>
      </c>
      <c r="B227" s="877"/>
      <c r="C227" s="877"/>
      <c r="D227" s="877"/>
      <c r="E227" s="877"/>
      <c r="F227" s="528">
        <v>0</v>
      </c>
      <c r="G227" s="528">
        <v>0</v>
      </c>
      <c r="H227" s="528">
        <v>0</v>
      </c>
      <c r="I227" s="528">
        <v>0</v>
      </c>
      <c r="J227" s="528">
        <v>0</v>
      </c>
      <c r="K227" s="528">
        <v>0</v>
      </c>
      <c r="L227" s="528">
        <v>0</v>
      </c>
      <c r="Q227" s="478"/>
    </row>
    <row r="228" spans="1:17">
      <c r="A228" s="878" t="s">
        <v>97</v>
      </c>
      <c r="B228" s="878"/>
      <c r="C228" s="878"/>
      <c r="D228" s="878"/>
      <c r="E228" s="878"/>
      <c r="F228" s="528">
        <v>0</v>
      </c>
      <c r="G228" s="528">
        <v>0</v>
      </c>
      <c r="H228" s="528">
        <v>0</v>
      </c>
      <c r="I228" s="528">
        <v>0</v>
      </c>
      <c r="J228" s="528">
        <v>0</v>
      </c>
      <c r="K228" s="528">
        <v>0</v>
      </c>
      <c r="L228" s="528">
        <v>0</v>
      </c>
      <c r="Q228" s="478"/>
    </row>
    <row r="229" spans="1:17" ht="72.75" customHeight="1">
      <c r="A229" s="888" t="s">
        <v>1375</v>
      </c>
      <c r="B229" s="888"/>
      <c r="C229" s="888"/>
      <c r="D229" s="888"/>
      <c r="E229" s="888"/>
      <c r="F229" s="523">
        <f>F230+F235</f>
        <v>0</v>
      </c>
      <c r="G229" s="523">
        <f t="shared" ref="G229:H229" si="22">G230+G235</f>
        <v>0</v>
      </c>
      <c r="H229" s="523">
        <f t="shared" si="22"/>
        <v>1000</v>
      </c>
      <c r="I229" s="523">
        <f t="shared" ref="I229:K229" si="23">I230+I235+I236+I237</f>
        <v>1000</v>
      </c>
      <c r="J229" s="523">
        <f t="shared" si="23"/>
        <v>1000</v>
      </c>
      <c r="K229" s="523">
        <f t="shared" si="23"/>
        <v>1000</v>
      </c>
      <c r="L229" s="523">
        <f>SUM(F229:K229)</f>
        <v>4000</v>
      </c>
      <c r="M229" s="535" t="s">
        <v>746</v>
      </c>
      <c r="N229" s="558">
        <v>0</v>
      </c>
      <c r="O229" s="558">
        <v>0</v>
      </c>
      <c r="P229" s="558">
        <v>1000</v>
      </c>
      <c r="Q229" s="478"/>
    </row>
    <row r="230" spans="1:17">
      <c r="A230" s="877" t="s">
        <v>89</v>
      </c>
      <c r="B230" s="877"/>
      <c r="C230" s="877"/>
      <c r="D230" s="877"/>
      <c r="E230" s="877"/>
      <c r="F230" s="526">
        <v>0</v>
      </c>
      <c r="G230" s="526">
        <v>0</v>
      </c>
      <c r="H230" s="526">
        <v>1000</v>
      </c>
      <c r="I230" s="526">
        <v>1000</v>
      </c>
      <c r="J230" s="526">
        <v>1000</v>
      </c>
      <c r="K230" s="526">
        <v>1000</v>
      </c>
      <c r="L230" s="526">
        <f>SUM(F230:K230)</f>
        <v>4000</v>
      </c>
      <c r="N230" s="558"/>
      <c r="O230" s="558"/>
      <c r="P230" s="558"/>
    </row>
    <row r="231" spans="1:17">
      <c r="A231" s="883"/>
      <c r="B231" s="884" t="s">
        <v>90</v>
      </c>
      <c r="C231" s="884"/>
      <c r="D231" s="884"/>
      <c r="E231" s="884"/>
      <c r="F231" s="530">
        <v>0</v>
      </c>
      <c r="G231" s="530">
        <v>0</v>
      </c>
      <c r="H231" s="530">
        <v>0</v>
      </c>
      <c r="I231" s="530">
        <v>0</v>
      </c>
      <c r="J231" s="530">
        <v>0</v>
      </c>
      <c r="K231" s="530">
        <v>0</v>
      </c>
      <c r="L231" s="530">
        <v>0</v>
      </c>
      <c r="N231" s="559"/>
      <c r="O231" s="559"/>
      <c r="P231" s="559"/>
    </row>
    <row r="232" spans="1:17">
      <c r="A232" s="883"/>
      <c r="B232" s="885" t="s">
        <v>91</v>
      </c>
      <c r="C232" s="885"/>
      <c r="D232" s="885"/>
      <c r="E232" s="885"/>
      <c r="F232" s="531">
        <v>0</v>
      </c>
      <c r="G232" s="531">
        <v>0</v>
      </c>
      <c r="H232" s="531">
        <v>0</v>
      </c>
      <c r="I232" s="531">
        <v>0</v>
      </c>
      <c r="J232" s="531">
        <v>0</v>
      </c>
      <c r="K232" s="531">
        <v>0</v>
      </c>
      <c r="L232" s="531">
        <v>0</v>
      </c>
    </row>
    <row r="233" spans="1:17">
      <c r="A233" s="883"/>
      <c r="B233" s="877" t="s">
        <v>40</v>
      </c>
      <c r="C233" s="877"/>
      <c r="D233" s="877"/>
      <c r="E233" s="877"/>
      <c r="F233" s="531">
        <v>0</v>
      </c>
      <c r="G233" s="531">
        <v>0</v>
      </c>
      <c r="H233" s="531">
        <v>0</v>
      </c>
      <c r="I233" s="531">
        <v>0</v>
      </c>
      <c r="J233" s="531">
        <v>0</v>
      </c>
      <c r="K233" s="531">
        <v>0</v>
      </c>
      <c r="L233" s="531">
        <v>0</v>
      </c>
    </row>
    <row r="234" spans="1:17">
      <c r="A234" s="883"/>
      <c r="B234" s="877" t="s">
        <v>123</v>
      </c>
      <c r="C234" s="877"/>
      <c r="D234" s="877"/>
      <c r="E234" s="877"/>
      <c r="F234" s="531">
        <v>0</v>
      </c>
      <c r="G234" s="531">
        <v>0</v>
      </c>
      <c r="H234" s="531">
        <v>0</v>
      </c>
      <c r="I234" s="531">
        <v>0</v>
      </c>
      <c r="J234" s="531">
        <v>0</v>
      </c>
      <c r="K234" s="531">
        <v>0</v>
      </c>
      <c r="L234" s="531">
        <v>0</v>
      </c>
    </row>
    <row r="235" spans="1:17">
      <c r="A235" s="1055" t="s">
        <v>93</v>
      </c>
      <c r="B235" s="1055"/>
      <c r="C235" s="1055"/>
      <c r="D235" s="1055"/>
      <c r="E235" s="1055"/>
      <c r="F235" s="534">
        <v>0</v>
      </c>
      <c r="G235" s="534">
        <v>0</v>
      </c>
      <c r="H235" s="534">
        <v>0</v>
      </c>
      <c r="I235" s="534">
        <v>0</v>
      </c>
      <c r="J235" s="534">
        <v>0</v>
      </c>
      <c r="K235" s="534">
        <v>0</v>
      </c>
      <c r="L235" s="534">
        <v>0</v>
      </c>
    </row>
    <row r="236" spans="1:17">
      <c r="A236" s="877" t="s">
        <v>94</v>
      </c>
      <c r="B236" s="877"/>
      <c r="C236" s="877"/>
      <c r="D236" s="877"/>
      <c r="E236" s="877"/>
      <c r="F236" s="531">
        <v>0</v>
      </c>
      <c r="G236" s="531">
        <v>0</v>
      </c>
      <c r="H236" s="531">
        <v>0</v>
      </c>
      <c r="I236" s="531">
        <v>0</v>
      </c>
      <c r="J236" s="531">
        <v>0</v>
      </c>
      <c r="K236" s="531">
        <v>0</v>
      </c>
      <c r="L236" s="531">
        <v>0</v>
      </c>
    </row>
    <row r="237" spans="1:17">
      <c r="A237" s="877" t="s">
        <v>95</v>
      </c>
      <c r="B237" s="877"/>
      <c r="C237" s="877"/>
      <c r="D237" s="877"/>
      <c r="E237" s="877"/>
      <c r="F237" s="531">
        <v>0</v>
      </c>
      <c r="G237" s="531">
        <v>0</v>
      </c>
      <c r="H237" s="531">
        <v>0</v>
      </c>
      <c r="I237" s="531">
        <v>0</v>
      </c>
      <c r="J237" s="531">
        <v>0</v>
      </c>
      <c r="K237" s="531">
        <v>0</v>
      </c>
      <c r="L237" s="531">
        <v>0</v>
      </c>
    </row>
    <row r="238" spans="1:17">
      <c r="A238" s="878" t="s">
        <v>97</v>
      </c>
      <c r="B238" s="878"/>
      <c r="C238" s="878"/>
      <c r="D238" s="878"/>
      <c r="E238" s="878"/>
      <c r="F238" s="531">
        <v>0</v>
      </c>
      <c r="G238" s="531">
        <v>0</v>
      </c>
      <c r="H238" s="531">
        <v>0</v>
      </c>
      <c r="I238" s="531">
        <v>0</v>
      </c>
      <c r="J238" s="531">
        <v>0</v>
      </c>
      <c r="K238" s="531">
        <v>0</v>
      </c>
      <c r="L238" s="531">
        <v>0</v>
      </c>
    </row>
    <row r="239" spans="1:17" ht="72.75" customHeight="1">
      <c r="A239" s="888" t="s">
        <v>1376</v>
      </c>
      <c r="B239" s="888"/>
      <c r="C239" s="888"/>
      <c r="D239" s="888"/>
      <c r="E239" s="888"/>
      <c r="F239" s="523">
        <f>F240+F245</f>
        <v>19626</v>
      </c>
      <c r="G239" s="523">
        <f t="shared" ref="G239:H239" si="24">G240+G245</f>
        <v>18441</v>
      </c>
      <c r="H239" s="523">
        <f t="shared" si="24"/>
        <v>18441</v>
      </c>
      <c r="I239" s="523">
        <f t="shared" ref="I239:K239" si="25">I240+I245+I246+I247</f>
        <v>18441</v>
      </c>
      <c r="J239" s="523">
        <f t="shared" si="25"/>
        <v>18441</v>
      </c>
      <c r="K239" s="523">
        <f t="shared" si="25"/>
        <v>18441</v>
      </c>
      <c r="L239" s="523">
        <f>SUM(F239:K239)</f>
        <v>111831</v>
      </c>
      <c r="M239" s="591"/>
      <c r="N239" s="558" t="s">
        <v>1347</v>
      </c>
      <c r="O239" s="558"/>
      <c r="P239" s="558"/>
      <c r="Q239" s="593">
        <f>F239+F249+F259</f>
        <v>142597</v>
      </c>
    </row>
    <row r="240" spans="1:17">
      <c r="A240" s="1048" t="s">
        <v>89</v>
      </c>
      <c r="B240" s="1048"/>
      <c r="C240" s="1048"/>
      <c r="D240" s="1048"/>
      <c r="E240" s="1048"/>
      <c r="F240" s="526">
        <v>19626</v>
      </c>
      <c r="G240" s="526">
        <v>18441</v>
      </c>
      <c r="H240" s="526">
        <v>18441</v>
      </c>
      <c r="I240" s="526">
        <v>18441</v>
      </c>
      <c r="J240" s="526">
        <v>18441</v>
      </c>
      <c r="K240" s="526">
        <v>18441</v>
      </c>
      <c r="L240" s="526">
        <f>SUM(F240:K240)</f>
        <v>111831</v>
      </c>
      <c r="N240" s="558"/>
      <c r="O240" s="558"/>
      <c r="P240" s="558"/>
    </row>
    <row r="241" spans="1:17">
      <c r="A241" s="1049"/>
      <c r="B241" s="1050" t="s">
        <v>90</v>
      </c>
      <c r="C241" s="1050"/>
      <c r="D241" s="1050"/>
      <c r="E241" s="1050"/>
      <c r="F241" s="530">
        <v>0</v>
      </c>
      <c r="G241" s="530">
        <v>0</v>
      </c>
      <c r="H241" s="530">
        <v>0</v>
      </c>
      <c r="I241" s="530">
        <v>0</v>
      </c>
      <c r="J241" s="530">
        <v>0</v>
      </c>
      <c r="K241" s="530">
        <v>0</v>
      </c>
      <c r="L241" s="530">
        <v>0</v>
      </c>
      <c r="N241" s="559"/>
      <c r="O241" s="559"/>
      <c r="P241" s="559"/>
    </row>
    <row r="242" spans="1:17">
      <c r="A242" s="1049"/>
      <c r="B242" s="1051" t="s">
        <v>91</v>
      </c>
      <c r="C242" s="1051"/>
      <c r="D242" s="1051"/>
      <c r="E242" s="1051"/>
      <c r="F242" s="531">
        <v>0</v>
      </c>
      <c r="G242" s="531">
        <v>0</v>
      </c>
      <c r="H242" s="531">
        <v>0</v>
      </c>
      <c r="I242" s="531">
        <v>0</v>
      </c>
      <c r="J242" s="531">
        <v>0</v>
      </c>
      <c r="K242" s="531">
        <v>0</v>
      </c>
      <c r="L242" s="531">
        <v>0</v>
      </c>
    </row>
    <row r="243" spans="1:17">
      <c r="A243" s="1049"/>
      <c r="B243" s="1048" t="s">
        <v>40</v>
      </c>
      <c r="C243" s="1048"/>
      <c r="D243" s="1048"/>
      <c r="E243" s="1048"/>
      <c r="F243" s="531">
        <v>0</v>
      </c>
      <c r="G243" s="531">
        <v>0</v>
      </c>
      <c r="H243" s="531">
        <v>0</v>
      </c>
      <c r="I243" s="531">
        <v>0</v>
      </c>
      <c r="J243" s="531">
        <v>0</v>
      </c>
      <c r="K243" s="531">
        <v>0</v>
      </c>
      <c r="L243" s="531">
        <v>0</v>
      </c>
    </row>
    <row r="244" spans="1:17">
      <c r="A244" s="1049"/>
      <c r="B244" s="1048" t="s">
        <v>123</v>
      </c>
      <c r="C244" s="1048"/>
      <c r="D244" s="1048"/>
      <c r="E244" s="1048"/>
      <c r="F244" s="531">
        <v>0</v>
      </c>
      <c r="G244" s="531">
        <v>0</v>
      </c>
      <c r="H244" s="531">
        <v>0</v>
      </c>
      <c r="I244" s="531">
        <v>0</v>
      </c>
      <c r="J244" s="531">
        <v>0</v>
      </c>
      <c r="K244" s="531">
        <v>0</v>
      </c>
      <c r="L244" s="531">
        <v>0</v>
      </c>
    </row>
    <row r="245" spans="1:17">
      <c r="A245" s="1048" t="s">
        <v>93</v>
      </c>
      <c r="B245" s="1048"/>
      <c r="C245" s="1048"/>
      <c r="D245" s="1048"/>
      <c r="E245" s="1048"/>
      <c r="F245" s="534">
        <v>0</v>
      </c>
      <c r="G245" s="534">
        <v>0</v>
      </c>
      <c r="H245" s="534">
        <v>0</v>
      </c>
      <c r="I245" s="534">
        <v>0</v>
      </c>
      <c r="J245" s="534">
        <v>0</v>
      </c>
      <c r="K245" s="534">
        <v>0</v>
      </c>
      <c r="L245" s="534">
        <v>0</v>
      </c>
    </row>
    <row r="246" spans="1:17">
      <c r="A246" s="1048" t="s">
        <v>94</v>
      </c>
      <c r="B246" s="1048"/>
      <c r="C246" s="1048"/>
      <c r="D246" s="1048"/>
      <c r="E246" s="1048"/>
      <c r="F246" s="531">
        <v>0</v>
      </c>
      <c r="G246" s="531">
        <v>0</v>
      </c>
      <c r="H246" s="531">
        <v>0</v>
      </c>
      <c r="I246" s="531">
        <v>0</v>
      </c>
      <c r="J246" s="531">
        <v>0</v>
      </c>
      <c r="K246" s="531">
        <v>0</v>
      </c>
      <c r="L246" s="531">
        <v>0</v>
      </c>
    </row>
    <row r="247" spans="1:17">
      <c r="A247" s="1048" t="s">
        <v>95</v>
      </c>
      <c r="B247" s="1048"/>
      <c r="C247" s="1048"/>
      <c r="D247" s="1048"/>
      <c r="E247" s="1048"/>
      <c r="F247" s="531">
        <v>0</v>
      </c>
      <c r="G247" s="531">
        <v>0</v>
      </c>
      <c r="H247" s="531">
        <v>0</v>
      </c>
      <c r="I247" s="531">
        <v>0</v>
      </c>
      <c r="J247" s="531">
        <v>0</v>
      </c>
      <c r="K247" s="531">
        <v>0</v>
      </c>
      <c r="L247" s="531">
        <v>0</v>
      </c>
    </row>
    <row r="248" spans="1:17">
      <c r="A248" s="1059" t="s">
        <v>97</v>
      </c>
      <c r="B248" s="1059"/>
      <c r="C248" s="1059"/>
      <c r="D248" s="1059"/>
      <c r="E248" s="1059"/>
      <c r="F248" s="531">
        <v>0</v>
      </c>
      <c r="G248" s="531">
        <v>0</v>
      </c>
      <c r="H248" s="531">
        <v>0</v>
      </c>
      <c r="I248" s="531">
        <v>0</v>
      </c>
      <c r="J248" s="531">
        <v>0</v>
      </c>
      <c r="K248" s="531">
        <v>0</v>
      </c>
      <c r="L248" s="531">
        <v>0</v>
      </c>
    </row>
    <row r="249" spans="1:17" ht="72.75" customHeight="1">
      <c r="A249" s="888" t="s">
        <v>1377</v>
      </c>
      <c r="B249" s="888"/>
      <c r="C249" s="888"/>
      <c r="D249" s="888"/>
      <c r="E249" s="888"/>
      <c r="F249" s="523">
        <f>F250+F255</f>
        <v>117700</v>
      </c>
      <c r="G249" s="523">
        <f t="shared" ref="G249:H249" si="26">G250+G255</f>
        <v>117895</v>
      </c>
      <c r="H249" s="523">
        <f t="shared" si="26"/>
        <v>117505</v>
      </c>
      <c r="I249" s="523">
        <f t="shared" ref="I249:K249" si="27">I250+I255+I256+I257</f>
        <v>117505</v>
      </c>
      <c r="J249" s="523">
        <f t="shared" si="27"/>
        <v>117505</v>
      </c>
      <c r="K249" s="523">
        <f t="shared" si="27"/>
        <v>117505</v>
      </c>
      <c r="L249" s="523">
        <f>SUM(F249:K249)</f>
        <v>705615</v>
      </c>
      <c r="M249" s="591" t="s">
        <v>1361</v>
      </c>
      <c r="N249" s="558" t="s">
        <v>1347</v>
      </c>
      <c r="O249" s="558"/>
      <c r="P249" s="558"/>
      <c r="Q249" s="478"/>
    </row>
    <row r="250" spans="1:17">
      <c r="A250" s="1048" t="s">
        <v>89</v>
      </c>
      <c r="B250" s="1048"/>
      <c r="C250" s="1048"/>
      <c r="D250" s="1048"/>
      <c r="E250" s="1048"/>
      <c r="F250" s="526">
        <v>117700</v>
      </c>
      <c r="G250" s="526">
        <v>117895</v>
      </c>
      <c r="H250" s="526">
        <v>117505</v>
      </c>
      <c r="I250" s="526">
        <v>117505</v>
      </c>
      <c r="J250" s="526">
        <v>117505</v>
      </c>
      <c r="K250" s="526">
        <v>117505</v>
      </c>
      <c r="L250" s="526">
        <f>SUM(F250:K250)</f>
        <v>705615</v>
      </c>
      <c r="N250" s="558"/>
      <c r="O250" s="558"/>
      <c r="P250" s="558"/>
    </row>
    <row r="251" spans="1:17">
      <c r="A251" s="1049"/>
      <c r="B251" s="1050" t="s">
        <v>90</v>
      </c>
      <c r="C251" s="1050"/>
      <c r="D251" s="1050"/>
      <c r="E251" s="1050"/>
      <c r="F251" s="530">
        <v>0</v>
      </c>
      <c r="G251" s="530">
        <v>0</v>
      </c>
      <c r="H251" s="530">
        <v>0</v>
      </c>
      <c r="I251" s="530">
        <v>0</v>
      </c>
      <c r="J251" s="530">
        <v>0</v>
      </c>
      <c r="K251" s="530">
        <v>0</v>
      </c>
      <c r="L251" s="530">
        <v>0</v>
      </c>
      <c r="N251" s="559"/>
      <c r="O251" s="559"/>
      <c r="P251" s="559"/>
    </row>
    <row r="252" spans="1:17">
      <c r="A252" s="1049"/>
      <c r="B252" s="1051" t="s">
        <v>91</v>
      </c>
      <c r="C252" s="1051"/>
      <c r="D252" s="1051"/>
      <c r="E252" s="1051"/>
      <c r="F252" s="531">
        <v>0</v>
      </c>
      <c r="G252" s="531">
        <v>0</v>
      </c>
      <c r="H252" s="531">
        <v>0</v>
      </c>
      <c r="I252" s="531">
        <v>0</v>
      </c>
      <c r="J252" s="531">
        <v>0</v>
      </c>
      <c r="K252" s="531">
        <v>0</v>
      </c>
      <c r="L252" s="531">
        <v>0</v>
      </c>
    </row>
    <row r="253" spans="1:17">
      <c r="A253" s="1049"/>
      <c r="B253" s="1048" t="s">
        <v>40</v>
      </c>
      <c r="C253" s="1048"/>
      <c r="D253" s="1048"/>
      <c r="E253" s="1048"/>
      <c r="F253" s="531">
        <v>0</v>
      </c>
      <c r="G253" s="531">
        <v>0</v>
      </c>
      <c r="H253" s="531">
        <v>0</v>
      </c>
      <c r="I253" s="531">
        <v>0</v>
      </c>
      <c r="J253" s="531">
        <v>0</v>
      </c>
      <c r="K253" s="531">
        <v>0</v>
      </c>
      <c r="L253" s="531">
        <v>0</v>
      </c>
    </row>
    <row r="254" spans="1:17">
      <c r="A254" s="1049"/>
      <c r="B254" s="1048" t="s">
        <v>123</v>
      </c>
      <c r="C254" s="1048"/>
      <c r="D254" s="1048"/>
      <c r="E254" s="1048"/>
      <c r="F254" s="531">
        <v>0</v>
      </c>
      <c r="G254" s="531">
        <v>0</v>
      </c>
      <c r="H254" s="531">
        <v>0</v>
      </c>
      <c r="I254" s="531">
        <v>0</v>
      </c>
      <c r="J254" s="531">
        <v>0</v>
      </c>
      <c r="K254" s="531">
        <v>0</v>
      </c>
      <c r="L254" s="531">
        <v>0</v>
      </c>
    </row>
    <row r="255" spans="1:17">
      <c r="A255" s="1055" t="s">
        <v>93</v>
      </c>
      <c r="B255" s="1055"/>
      <c r="C255" s="1055"/>
      <c r="D255" s="1055"/>
      <c r="E255" s="1055"/>
      <c r="F255" s="534">
        <v>0</v>
      </c>
      <c r="G255" s="534">
        <v>0</v>
      </c>
      <c r="H255" s="534">
        <v>0</v>
      </c>
      <c r="I255" s="534">
        <v>0</v>
      </c>
      <c r="J255" s="534">
        <v>0</v>
      </c>
      <c r="K255" s="534">
        <v>0</v>
      </c>
      <c r="L255" s="534">
        <v>0</v>
      </c>
    </row>
    <row r="256" spans="1:17">
      <c r="A256" s="1048" t="s">
        <v>94</v>
      </c>
      <c r="B256" s="1048"/>
      <c r="C256" s="1048"/>
      <c r="D256" s="1048"/>
      <c r="E256" s="1048"/>
      <c r="F256" s="531">
        <v>0</v>
      </c>
      <c r="G256" s="531">
        <v>0</v>
      </c>
      <c r="H256" s="531">
        <v>0</v>
      </c>
      <c r="I256" s="531">
        <v>0</v>
      </c>
      <c r="J256" s="531">
        <v>0</v>
      </c>
      <c r="K256" s="531">
        <v>0</v>
      </c>
      <c r="L256" s="531">
        <v>0</v>
      </c>
    </row>
    <row r="257" spans="1:17">
      <c r="A257" s="1048" t="s">
        <v>95</v>
      </c>
      <c r="B257" s="1048"/>
      <c r="C257" s="1048"/>
      <c r="D257" s="1048"/>
      <c r="E257" s="1048"/>
      <c r="F257" s="531">
        <v>0</v>
      </c>
      <c r="G257" s="531">
        <v>0</v>
      </c>
      <c r="H257" s="531">
        <v>0</v>
      </c>
      <c r="I257" s="531">
        <v>0</v>
      </c>
      <c r="J257" s="531">
        <v>0</v>
      </c>
      <c r="K257" s="531">
        <v>0</v>
      </c>
      <c r="L257" s="531">
        <v>0</v>
      </c>
    </row>
    <row r="258" spans="1:17">
      <c r="A258" s="1059" t="s">
        <v>97</v>
      </c>
      <c r="B258" s="1059"/>
      <c r="C258" s="1059"/>
      <c r="D258" s="1059"/>
      <c r="E258" s="1059"/>
      <c r="F258" s="531">
        <v>0</v>
      </c>
      <c r="G258" s="531">
        <v>0</v>
      </c>
      <c r="H258" s="531">
        <v>0</v>
      </c>
      <c r="I258" s="531">
        <v>0</v>
      </c>
      <c r="J258" s="531">
        <v>0</v>
      </c>
      <c r="K258" s="531">
        <v>0</v>
      </c>
      <c r="L258" s="531">
        <v>0</v>
      </c>
    </row>
    <row r="259" spans="1:17" ht="72.75" customHeight="1">
      <c r="A259" s="888" t="s">
        <v>1378</v>
      </c>
      <c r="B259" s="888"/>
      <c r="C259" s="888"/>
      <c r="D259" s="888"/>
      <c r="E259" s="888"/>
      <c r="F259" s="523">
        <f>F260+F265</f>
        <v>5271</v>
      </c>
      <c r="G259" s="523">
        <f t="shared" ref="G259:H259" si="28">G260+G265</f>
        <v>5271</v>
      </c>
      <c r="H259" s="523">
        <f t="shared" si="28"/>
        <v>5271</v>
      </c>
      <c r="I259" s="523">
        <f t="shared" ref="I259:K259" si="29">I260+I265+I266+I267</f>
        <v>5271</v>
      </c>
      <c r="J259" s="523">
        <f t="shared" si="29"/>
        <v>5271</v>
      </c>
      <c r="K259" s="523">
        <f t="shared" si="29"/>
        <v>5271</v>
      </c>
      <c r="L259" s="523">
        <f>SUM(F259:K259)</f>
        <v>31626</v>
      </c>
      <c r="M259" s="591" t="s">
        <v>1362</v>
      </c>
      <c r="N259" s="558" t="s">
        <v>1347</v>
      </c>
      <c r="O259" s="558"/>
      <c r="P259" s="558"/>
      <c r="Q259" s="478"/>
    </row>
    <row r="260" spans="1:17">
      <c r="A260" s="1048" t="s">
        <v>89</v>
      </c>
      <c r="B260" s="1048"/>
      <c r="C260" s="1048"/>
      <c r="D260" s="1048"/>
      <c r="E260" s="1048"/>
      <c r="F260" s="526">
        <v>5271</v>
      </c>
      <c r="G260" s="526">
        <v>5271</v>
      </c>
      <c r="H260" s="526">
        <v>5271</v>
      </c>
      <c r="I260" s="526">
        <v>5271</v>
      </c>
      <c r="J260" s="526">
        <v>5271</v>
      </c>
      <c r="K260" s="526">
        <v>5271</v>
      </c>
      <c r="L260" s="526">
        <f>SUM(F260:K260)</f>
        <v>31626</v>
      </c>
      <c r="N260" s="558"/>
      <c r="O260" s="558"/>
      <c r="P260" s="558"/>
    </row>
    <row r="261" spans="1:17">
      <c r="A261" s="1049"/>
      <c r="B261" s="1050" t="s">
        <v>90</v>
      </c>
      <c r="C261" s="1050"/>
      <c r="D261" s="1050"/>
      <c r="E261" s="1050"/>
      <c r="F261" s="530">
        <v>0</v>
      </c>
      <c r="G261" s="530">
        <v>0</v>
      </c>
      <c r="H261" s="530">
        <v>0</v>
      </c>
      <c r="I261" s="530">
        <v>0</v>
      </c>
      <c r="J261" s="530">
        <v>0</v>
      </c>
      <c r="K261" s="530">
        <v>0</v>
      </c>
      <c r="L261" s="530">
        <v>0</v>
      </c>
      <c r="N261" s="559"/>
      <c r="O261" s="559"/>
      <c r="P261" s="559"/>
    </row>
    <row r="262" spans="1:17">
      <c r="A262" s="1049"/>
      <c r="B262" s="1051" t="s">
        <v>91</v>
      </c>
      <c r="C262" s="1051"/>
      <c r="D262" s="1051"/>
      <c r="E262" s="1051"/>
      <c r="F262" s="531">
        <v>0</v>
      </c>
      <c r="G262" s="531">
        <v>0</v>
      </c>
      <c r="H262" s="531">
        <v>0</v>
      </c>
      <c r="I262" s="531">
        <v>0</v>
      </c>
      <c r="J262" s="531">
        <v>0</v>
      </c>
      <c r="K262" s="531">
        <v>0</v>
      </c>
      <c r="L262" s="531">
        <v>0</v>
      </c>
    </row>
    <row r="263" spans="1:17">
      <c r="A263" s="1049"/>
      <c r="B263" s="1048" t="s">
        <v>40</v>
      </c>
      <c r="C263" s="1048"/>
      <c r="D263" s="1048"/>
      <c r="E263" s="1048"/>
      <c r="F263" s="531">
        <v>0</v>
      </c>
      <c r="G263" s="531">
        <v>0</v>
      </c>
      <c r="H263" s="531">
        <v>0</v>
      </c>
      <c r="I263" s="531">
        <v>0</v>
      </c>
      <c r="J263" s="531">
        <v>0</v>
      </c>
      <c r="K263" s="531">
        <v>0</v>
      </c>
      <c r="L263" s="531">
        <v>0</v>
      </c>
    </row>
    <row r="264" spans="1:17">
      <c r="A264" s="1049"/>
      <c r="B264" s="1048" t="s">
        <v>123</v>
      </c>
      <c r="C264" s="1048"/>
      <c r="D264" s="1048"/>
      <c r="E264" s="1048"/>
      <c r="F264" s="531">
        <v>0</v>
      </c>
      <c r="G264" s="531">
        <v>0</v>
      </c>
      <c r="H264" s="531">
        <v>0</v>
      </c>
      <c r="I264" s="531">
        <v>0</v>
      </c>
      <c r="J264" s="531">
        <v>0</v>
      </c>
      <c r="K264" s="531">
        <v>0</v>
      </c>
      <c r="L264" s="531">
        <v>0</v>
      </c>
    </row>
    <row r="265" spans="1:17">
      <c r="A265" s="1055" t="s">
        <v>93</v>
      </c>
      <c r="B265" s="1055"/>
      <c r="C265" s="1055"/>
      <c r="D265" s="1055"/>
      <c r="E265" s="1055"/>
      <c r="F265" s="534">
        <v>0</v>
      </c>
      <c r="G265" s="534">
        <v>0</v>
      </c>
      <c r="H265" s="534">
        <v>0</v>
      </c>
      <c r="I265" s="534">
        <v>0</v>
      </c>
      <c r="J265" s="534">
        <v>0</v>
      </c>
      <c r="K265" s="534">
        <v>0</v>
      </c>
      <c r="L265" s="534">
        <v>0</v>
      </c>
    </row>
    <row r="266" spans="1:17">
      <c r="A266" s="1048" t="s">
        <v>94</v>
      </c>
      <c r="B266" s="1048"/>
      <c r="C266" s="1048"/>
      <c r="D266" s="1048"/>
      <c r="E266" s="1048"/>
      <c r="F266" s="531">
        <v>0</v>
      </c>
      <c r="G266" s="531">
        <v>0</v>
      </c>
      <c r="H266" s="531">
        <v>0</v>
      </c>
      <c r="I266" s="531">
        <v>0</v>
      </c>
      <c r="J266" s="531">
        <v>0</v>
      </c>
      <c r="K266" s="531">
        <v>0</v>
      </c>
      <c r="L266" s="531">
        <v>0</v>
      </c>
    </row>
    <row r="267" spans="1:17">
      <c r="A267" s="1048" t="s">
        <v>95</v>
      </c>
      <c r="B267" s="1048"/>
      <c r="C267" s="1048"/>
      <c r="D267" s="1048"/>
      <c r="E267" s="1048"/>
      <c r="F267" s="531">
        <v>0</v>
      </c>
      <c r="G267" s="531">
        <v>0</v>
      </c>
      <c r="H267" s="531">
        <v>0</v>
      </c>
      <c r="I267" s="531">
        <v>0</v>
      </c>
      <c r="J267" s="531">
        <v>0</v>
      </c>
      <c r="K267" s="531">
        <v>0</v>
      </c>
      <c r="L267" s="531">
        <v>0</v>
      </c>
    </row>
    <row r="268" spans="1:17">
      <c r="A268" s="1059" t="s">
        <v>97</v>
      </c>
      <c r="B268" s="1059"/>
      <c r="C268" s="1059"/>
      <c r="D268" s="1059"/>
      <c r="E268" s="1059"/>
      <c r="F268" s="531">
        <v>0</v>
      </c>
      <c r="G268" s="531">
        <v>0</v>
      </c>
      <c r="H268" s="531">
        <v>0</v>
      </c>
      <c r="I268" s="531">
        <v>0</v>
      </c>
      <c r="J268" s="531">
        <v>0</v>
      </c>
      <c r="K268" s="531">
        <v>0</v>
      </c>
      <c r="L268" s="531">
        <v>0</v>
      </c>
    </row>
    <row r="269" spans="1:17" ht="22.5" customHeight="1">
      <c r="A269" s="589"/>
      <c r="B269" s="590"/>
      <c r="C269" s="590"/>
      <c r="D269" s="590"/>
      <c r="E269" s="590"/>
      <c r="F269" s="588"/>
      <c r="G269" s="588"/>
      <c r="H269" s="588"/>
      <c r="I269" s="588"/>
      <c r="J269" s="588"/>
      <c r="K269" s="588"/>
      <c r="L269" s="588"/>
    </row>
    <row r="270" spans="1:17" ht="28.5" customHeight="1">
      <c r="A270" s="1056" t="s">
        <v>300</v>
      </c>
      <c r="B270" s="1057"/>
      <c r="C270" s="1057"/>
      <c r="D270" s="1057"/>
      <c r="E270" s="1057"/>
      <c r="F270" s="1058"/>
    </row>
    <row r="271" spans="1:17" ht="78.75">
      <c r="A271" s="916" t="s">
        <v>128</v>
      </c>
      <c r="B271" s="916"/>
      <c r="C271" s="458" t="s">
        <v>129</v>
      </c>
      <c r="D271" s="456" t="s">
        <v>843</v>
      </c>
      <c r="E271" s="456" t="s">
        <v>131</v>
      </c>
      <c r="F271" s="456" t="s">
        <v>19</v>
      </c>
    </row>
    <row r="272" spans="1:17">
      <c r="A272" s="923">
        <v>1</v>
      </c>
      <c r="B272" s="925"/>
      <c r="C272" s="458">
        <v>2</v>
      </c>
      <c r="D272" s="456">
        <v>3</v>
      </c>
      <c r="E272" s="456">
        <v>4</v>
      </c>
      <c r="F272" s="456">
        <v>5</v>
      </c>
    </row>
    <row r="273" spans="1:6">
      <c r="A273" s="1052" t="s">
        <v>1230</v>
      </c>
      <c r="B273" s="1053"/>
      <c r="C273" s="1053"/>
      <c r="D273" s="1053"/>
      <c r="E273" s="1053"/>
      <c r="F273" s="1054"/>
    </row>
    <row r="274" spans="1:6" ht="60">
      <c r="A274" s="1046" t="s">
        <v>898</v>
      </c>
      <c r="B274" s="1047"/>
      <c r="C274" s="501" t="s">
        <v>132</v>
      </c>
      <c r="D274" s="500" t="s">
        <v>206</v>
      </c>
      <c r="E274" s="518" t="s">
        <v>185</v>
      </c>
      <c r="F274" s="501" t="s">
        <v>44</v>
      </c>
    </row>
    <row r="275" spans="1:6" ht="100.5" customHeight="1">
      <c r="A275" s="870" t="s">
        <v>628</v>
      </c>
      <c r="B275" s="871"/>
      <c r="C275" s="587" t="s">
        <v>255</v>
      </c>
      <c r="D275" s="503" t="s">
        <v>206</v>
      </c>
      <c r="E275" s="504" t="s">
        <v>186</v>
      </c>
      <c r="F275" s="505" t="s">
        <v>44</v>
      </c>
    </row>
    <row r="276" spans="1:6" ht="105">
      <c r="A276" s="870" t="s">
        <v>374</v>
      </c>
      <c r="B276" s="871"/>
      <c r="C276" s="587" t="s">
        <v>312</v>
      </c>
      <c r="D276" s="503" t="s">
        <v>206</v>
      </c>
      <c r="E276" s="504" t="s">
        <v>185</v>
      </c>
      <c r="F276" s="505" t="s">
        <v>44</v>
      </c>
    </row>
    <row r="277" spans="1:6" ht="90">
      <c r="A277" s="870" t="s">
        <v>375</v>
      </c>
      <c r="B277" s="871"/>
      <c r="C277" s="587" t="s">
        <v>329</v>
      </c>
      <c r="D277" s="503" t="s">
        <v>206</v>
      </c>
      <c r="E277" s="504" t="s">
        <v>185</v>
      </c>
      <c r="F277" s="505" t="s">
        <v>44</v>
      </c>
    </row>
    <row r="278" spans="1:6" ht="105">
      <c r="A278" s="870" t="s">
        <v>376</v>
      </c>
      <c r="B278" s="871"/>
      <c r="C278" s="587" t="s">
        <v>313</v>
      </c>
      <c r="D278" s="503" t="s">
        <v>206</v>
      </c>
      <c r="E278" s="504" t="s">
        <v>185</v>
      </c>
      <c r="F278" s="505" t="s">
        <v>44</v>
      </c>
    </row>
    <row r="279" spans="1:6" ht="90">
      <c r="A279" s="870" t="s">
        <v>377</v>
      </c>
      <c r="B279" s="871"/>
      <c r="C279" s="587" t="s">
        <v>317</v>
      </c>
      <c r="D279" s="503" t="s">
        <v>206</v>
      </c>
      <c r="E279" s="504" t="s">
        <v>185</v>
      </c>
      <c r="F279" s="505" t="s">
        <v>44</v>
      </c>
    </row>
    <row r="280" spans="1:6" ht="105">
      <c r="A280" s="870" t="s">
        <v>378</v>
      </c>
      <c r="B280" s="871"/>
      <c r="C280" s="587" t="s">
        <v>318</v>
      </c>
      <c r="D280" s="503" t="s">
        <v>206</v>
      </c>
      <c r="E280" s="504" t="s">
        <v>185</v>
      </c>
      <c r="F280" s="505" t="s">
        <v>44</v>
      </c>
    </row>
    <row r="281" spans="1:6" ht="90">
      <c r="A281" s="870" t="s">
        <v>379</v>
      </c>
      <c r="B281" s="871"/>
      <c r="C281" s="587" t="s">
        <v>330</v>
      </c>
      <c r="D281" s="503" t="s">
        <v>206</v>
      </c>
      <c r="E281" s="504" t="s">
        <v>185</v>
      </c>
      <c r="F281" s="505" t="s">
        <v>44</v>
      </c>
    </row>
    <row r="282" spans="1:6" ht="75">
      <c r="A282" s="870" t="s">
        <v>380</v>
      </c>
      <c r="B282" s="871"/>
      <c r="C282" s="587" t="s">
        <v>629</v>
      </c>
      <c r="D282" s="503" t="s">
        <v>206</v>
      </c>
      <c r="E282" s="504" t="s">
        <v>185</v>
      </c>
      <c r="F282" s="505" t="s">
        <v>44</v>
      </c>
    </row>
    <row r="283" spans="1:6" ht="90">
      <c r="A283" s="870" t="s">
        <v>381</v>
      </c>
      <c r="B283" s="871"/>
      <c r="C283" s="587" t="s">
        <v>314</v>
      </c>
      <c r="D283" s="503" t="s">
        <v>206</v>
      </c>
      <c r="E283" s="504" t="s">
        <v>185</v>
      </c>
      <c r="F283" s="505" t="s">
        <v>44</v>
      </c>
    </row>
    <row r="284" spans="1:6" ht="90">
      <c r="A284" s="870" t="s">
        <v>382</v>
      </c>
      <c r="B284" s="871"/>
      <c r="C284" s="587" t="s">
        <v>314</v>
      </c>
      <c r="D284" s="503" t="s">
        <v>206</v>
      </c>
      <c r="E284" s="504" t="s">
        <v>185</v>
      </c>
      <c r="F284" s="505" t="s">
        <v>44</v>
      </c>
    </row>
    <row r="285" spans="1:6" ht="60">
      <c r="A285" s="1046" t="s">
        <v>899</v>
      </c>
      <c r="B285" s="1047"/>
      <c r="C285" s="501" t="s">
        <v>132</v>
      </c>
      <c r="D285" s="500" t="s">
        <v>206</v>
      </c>
      <c r="E285" s="518" t="s">
        <v>185</v>
      </c>
      <c r="F285" s="501" t="s">
        <v>44</v>
      </c>
    </row>
    <row r="286" spans="1:6" ht="94.5" customHeight="1">
      <c r="A286" s="870" t="s">
        <v>1379</v>
      </c>
      <c r="B286" s="871"/>
      <c r="C286" s="586" t="s">
        <v>250</v>
      </c>
      <c r="D286" s="462" t="s">
        <v>206</v>
      </c>
      <c r="E286" s="463" t="s">
        <v>284</v>
      </c>
      <c r="F286" s="560" t="s">
        <v>44</v>
      </c>
    </row>
    <row r="287" spans="1:6" ht="94.5" customHeight="1">
      <c r="A287" s="870" t="s">
        <v>940</v>
      </c>
      <c r="B287" s="871"/>
      <c r="C287" s="586" t="s">
        <v>316</v>
      </c>
      <c r="D287" s="462" t="s">
        <v>206</v>
      </c>
      <c r="E287" s="463" t="s">
        <v>284</v>
      </c>
      <c r="F287" s="560" t="s">
        <v>44</v>
      </c>
    </row>
    <row r="288" spans="1:6" ht="162" customHeight="1">
      <c r="A288" s="1046" t="s">
        <v>900</v>
      </c>
      <c r="B288" s="1047"/>
      <c r="C288" s="501" t="s">
        <v>132</v>
      </c>
      <c r="D288" s="500" t="s">
        <v>206</v>
      </c>
      <c r="E288" s="501" t="s">
        <v>185</v>
      </c>
      <c r="F288" s="501" t="s">
        <v>44</v>
      </c>
    </row>
    <row r="289" spans="1:6" ht="94.5">
      <c r="A289" s="870" t="s">
        <v>498</v>
      </c>
      <c r="B289" s="871"/>
      <c r="C289" s="502" t="s">
        <v>255</v>
      </c>
      <c r="D289" s="503" t="s">
        <v>206</v>
      </c>
      <c r="E289" s="504" t="s">
        <v>186</v>
      </c>
      <c r="F289" s="505" t="s">
        <v>44</v>
      </c>
    </row>
    <row r="290" spans="1:6" ht="110.25">
      <c r="A290" s="870" t="s">
        <v>414</v>
      </c>
      <c r="B290" s="871"/>
      <c r="C290" s="502" t="s">
        <v>312</v>
      </c>
      <c r="D290" s="503" t="s">
        <v>206</v>
      </c>
      <c r="E290" s="504" t="s">
        <v>185</v>
      </c>
      <c r="F290" s="505" t="s">
        <v>44</v>
      </c>
    </row>
    <row r="291" spans="1:6" ht="94.5">
      <c r="A291" s="870" t="s">
        <v>415</v>
      </c>
      <c r="B291" s="871"/>
      <c r="C291" s="502" t="s">
        <v>329</v>
      </c>
      <c r="D291" s="503" t="s">
        <v>206</v>
      </c>
      <c r="E291" s="504" t="s">
        <v>185</v>
      </c>
      <c r="F291" s="505" t="s">
        <v>44</v>
      </c>
    </row>
    <row r="292" spans="1:6" ht="105">
      <c r="A292" s="870" t="s">
        <v>416</v>
      </c>
      <c r="B292" s="871"/>
      <c r="C292" s="587" t="s">
        <v>313</v>
      </c>
      <c r="D292" s="503" t="s">
        <v>206</v>
      </c>
      <c r="E292" s="504" t="s">
        <v>185</v>
      </c>
      <c r="F292" s="505" t="s">
        <v>44</v>
      </c>
    </row>
    <row r="293" spans="1:6" ht="90">
      <c r="A293" s="870" t="s">
        <v>417</v>
      </c>
      <c r="B293" s="871"/>
      <c r="C293" s="587" t="s">
        <v>317</v>
      </c>
      <c r="D293" s="503" t="s">
        <v>206</v>
      </c>
      <c r="E293" s="504" t="s">
        <v>185</v>
      </c>
      <c r="F293" s="505" t="s">
        <v>44</v>
      </c>
    </row>
    <row r="294" spans="1:6" ht="105">
      <c r="A294" s="870" t="s">
        <v>418</v>
      </c>
      <c r="B294" s="871"/>
      <c r="C294" s="587" t="s">
        <v>318</v>
      </c>
      <c r="D294" s="503" t="s">
        <v>206</v>
      </c>
      <c r="E294" s="504" t="s">
        <v>185</v>
      </c>
      <c r="F294" s="505" t="s">
        <v>44</v>
      </c>
    </row>
    <row r="295" spans="1:6" ht="90">
      <c r="A295" s="870" t="s">
        <v>419</v>
      </c>
      <c r="B295" s="871"/>
      <c r="C295" s="587" t="s">
        <v>330</v>
      </c>
      <c r="D295" s="503" t="s">
        <v>206</v>
      </c>
      <c r="E295" s="504" t="s">
        <v>185</v>
      </c>
      <c r="F295" s="505" t="s">
        <v>44</v>
      </c>
    </row>
    <row r="296" spans="1:6" ht="75">
      <c r="A296" s="870" t="s">
        <v>420</v>
      </c>
      <c r="B296" s="871"/>
      <c r="C296" s="587" t="s">
        <v>629</v>
      </c>
      <c r="D296" s="503" t="s">
        <v>206</v>
      </c>
      <c r="E296" s="504" t="s">
        <v>185</v>
      </c>
      <c r="F296" s="505" t="s">
        <v>44</v>
      </c>
    </row>
    <row r="297" spans="1:6" ht="90">
      <c r="A297" s="870" t="s">
        <v>421</v>
      </c>
      <c r="B297" s="871"/>
      <c r="C297" s="587" t="s">
        <v>314</v>
      </c>
      <c r="D297" s="503" t="s">
        <v>206</v>
      </c>
      <c r="E297" s="504" t="s">
        <v>185</v>
      </c>
      <c r="F297" s="505" t="s">
        <v>44</v>
      </c>
    </row>
    <row r="298" spans="1:6" ht="90">
      <c r="A298" s="870" t="s">
        <v>422</v>
      </c>
      <c r="B298" s="871"/>
      <c r="C298" s="587" t="s">
        <v>314</v>
      </c>
      <c r="D298" s="503" t="s">
        <v>206</v>
      </c>
      <c r="E298" s="504" t="s">
        <v>185</v>
      </c>
      <c r="F298" s="505" t="s">
        <v>44</v>
      </c>
    </row>
    <row r="299" spans="1:6" ht="60">
      <c r="A299" s="1046" t="s">
        <v>901</v>
      </c>
      <c r="B299" s="1047"/>
      <c r="C299" s="501" t="s">
        <v>132</v>
      </c>
      <c r="D299" s="500" t="s">
        <v>206</v>
      </c>
      <c r="E299" s="518" t="s">
        <v>185</v>
      </c>
      <c r="F299" s="501" t="s">
        <v>44</v>
      </c>
    </row>
    <row r="300" spans="1:6" ht="94.5">
      <c r="A300" s="870" t="s">
        <v>634</v>
      </c>
      <c r="B300" s="871"/>
      <c r="C300" s="502" t="s">
        <v>255</v>
      </c>
      <c r="D300" s="503" t="s">
        <v>206</v>
      </c>
      <c r="E300" s="504" t="s">
        <v>186</v>
      </c>
      <c r="F300" s="505" t="s">
        <v>44</v>
      </c>
    </row>
    <row r="301" spans="1:6" ht="105">
      <c r="A301" s="870" t="s">
        <v>327</v>
      </c>
      <c r="B301" s="871"/>
      <c r="C301" s="587" t="s">
        <v>312</v>
      </c>
      <c r="D301" s="503" t="s">
        <v>206</v>
      </c>
      <c r="E301" s="504" t="s">
        <v>185</v>
      </c>
      <c r="F301" s="505" t="s">
        <v>44</v>
      </c>
    </row>
    <row r="302" spans="1:6" ht="90">
      <c r="A302" s="870" t="s">
        <v>328</v>
      </c>
      <c r="B302" s="871"/>
      <c r="C302" s="587" t="s">
        <v>329</v>
      </c>
      <c r="D302" s="503" t="s">
        <v>206</v>
      </c>
      <c r="E302" s="504" t="s">
        <v>185</v>
      </c>
      <c r="F302" s="505" t="s">
        <v>44</v>
      </c>
    </row>
    <row r="303" spans="1:6" ht="105">
      <c r="A303" s="870" t="s">
        <v>579</v>
      </c>
      <c r="B303" s="871"/>
      <c r="C303" s="587" t="s">
        <v>313</v>
      </c>
      <c r="D303" s="503" t="s">
        <v>206</v>
      </c>
      <c r="E303" s="504" t="s">
        <v>185</v>
      </c>
      <c r="F303" s="505" t="s">
        <v>44</v>
      </c>
    </row>
    <row r="304" spans="1:6" ht="90">
      <c r="A304" s="870" t="s">
        <v>580</v>
      </c>
      <c r="B304" s="871"/>
      <c r="C304" s="587" t="s">
        <v>317</v>
      </c>
      <c r="D304" s="503" t="s">
        <v>206</v>
      </c>
      <c r="E304" s="504" t="s">
        <v>185</v>
      </c>
      <c r="F304" s="505" t="s">
        <v>44</v>
      </c>
    </row>
    <row r="305" spans="1:6" ht="105">
      <c r="A305" s="870" t="s">
        <v>581</v>
      </c>
      <c r="B305" s="871"/>
      <c r="C305" s="587" t="s">
        <v>318</v>
      </c>
      <c r="D305" s="503" t="s">
        <v>206</v>
      </c>
      <c r="E305" s="504" t="s">
        <v>185</v>
      </c>
      <c r="F305" s="505" t="s">
        <v>44</v>
      </c>
    </row>
    <row r="306" spans="1:6" ht="90">
      <c r="A306" s="870" t="s">
        <v>582</v>
      </c>
      <c r="B306" s="871"/>
      <c r="C306" s="587" t="s">
        <v>330</v>
      </c>
      <c r="D306" s="503" t="s">
        <v>206</v>
      </c>
      <c r="E306" s="504" t="s">
        <v>185</v>
      </c>
      <c r="F306" s="505" t="s">
        <v>44</v>
      </c>
    </row>
    <row r="307" spans="1:6" ht="75">
      <c r="A307" s="870" t="s">
        <v>592</v>
      </c>
      <c r="B307" s="871"/>
      <c r="C307" s="587" t="s">
        <v>629</v>
      </c>
      <c r="D307" s="503" t="s">
        <v>206</v>
      </c>
      <c r="E307" s="504" t="s">
        <v>185</v>
      </c>
      <c r="F307" s="505" t="s">
        <v>44</v>
      </c>
    </row>
    <row r="308" spans="1:6" ht="90">
      <c r="A308" s="870" t="s">
        <v>593</v>
      </c>
      <c r="B308" s="871"/>
      <c r="C308" s="587" t="s">
        <v>314</v>
      </c>
      <c r="D308" s="503" t="s">
        <v>206</v>
      </c>
      <c r="E308" s="504" t="s">
        <v>185</v>
      </c>
      <c r="F308" s="505" t="s">
        <v>44</v>
      </c>
    </row>
    <row r="309" spans="1:6" ht="90">
      <c r="A309" s="870" t="s">
        <v>594</v>
      </c>
      <c r="B309" s="871"/>
      <c r="C309" s="587" t="s">
        <v>314</v>
      </c>
      <c r="D309" s="503" t="s">
        <v>206</v>
      </c>
      <c r="E309" s="504" t="s">
        <v>185</v>
      </c>
      <c r="F309" s="505" t="s">
        <v>44</v>
      </c>
    </row>
    <row r="310" spans="1:6" ht="60">
      <c r="A310" s="1046" t="s">
        <v>902</v>
      </c>
      <c r="B310" s="1047"/>
      <c r="C310" s="501" t="s">
        <v>132</v>
      </c>
      <c r="D310" s="500" t="s">
        <v>206</v>
      </c>
      <c r="E310" s="518" t="s">
        <v>185</v>
      </c>
      <c r="F310" s="501" t="s">
        <v>44</v>
      </c>
    </row>
    <row r="311" spans="1:6" ht="90">
      <c r="A311" s="870" t="s">
        <v>533</v>
      </c>
      <c r="B311" s="871"/>
      <c r="C311" s="587" t="s">
        <v>255</v>
      </c>
      <c r="D311" s="503" t="s">
        <v>206</v>
      </c>
      <c r="E311" s="504" t="s">
        <v>186</v>
      </c>
      <c r="F311" s="505" t="s">
        <v>44</v>
      </c>
    </row>
    <row r="312" spans="1:6" ht="105">
      <c r="A312" s="870" t="s">
        <v>331</v>
      </c>
      <c r="B312" s="871"/>
      <c r="C312" s="587" t="s">
        <v>312</v>
      </c>
      <c r="D312" s="503" t="s">
        <v>206</v>
      </c>
      <c r="E312" s="504" t="s">
        <v>185</v>
      </c>
      <c r="F312" s="505" t="s">
        <v>44</v>
      </c>
    </row>
    <row r="313" spans="1:6" ht="90">
      <c r="A313" s="870" t="s">
        <v>332</v>
      </c>
      <c r="B313" s="871"/>
      <c r="C313" s="587" t="s">
        <v>329</v>
      </c>
      <c r="D313" s="503" t="s">
        <v>206</v>
      </c>
      <c r="E313" s="504" t="s">
        <v>185</v>
      </c>
      <c r="F313" s="505" t="s">
        <v>44</v>
      </c>
    </row>
    <row r="314" spans="1:6" ht="105">
      <c r="A314" s="870" t="s">
        <v>333</v>
      </c>
      <c r="B314" s="871"/>
      <c r="C314" s="587" t="s">
        <v>313</v>
      </c>
      <c r="D314" s="503" t="s">
        <v>206</v>
      </c>
      <c r="E314" s="504" t="s">
        <v>185</v>
      </c>
      <c r="F314" s="505" t="s">
        <v>44</v>
      </c>
    </row>
    <row r="315" spans="1:6" ht="90">
      <c r="A315" s="870" t="s">
        <v>334</v>
      </c>
      <c r="B315" s="871"/>
      <c r="C315" s="587" t="s">
        <v>317</v>
      </c>
      <c r="D315" s="503" t="s">
        <v>206</v>
      </c>
      <c r="E315" s="504" t="s">
        <v>185</v>
      </c>
      <c r="F315" s="505" t="s">
        <v>44</v>
      </c>
    </row>
    <row r="316" spans="1:6" ht="105">
      <c r="A316" s="870" t="s">
        <v>335</v>
      </c>
      <c r="B316" s="871"/>
      <c r="C316" s="587" t="s">
        <v>318</v>
      </c>
      <c r="D316" s="503" t="s">
        <v>206</v>
      </c>
      <c r="E316" s="504" t="s">
        <v>185</v>
      </c>
      <c r="F316" s="505" t="s">
        <v>44</v>
      </c>
    </row>
    <row r="317" spans="1:6" ht="90">
      <c r="A317" s="870" t="s">
        <v>336</v>
      </c>
      <c r="B317" s="871"/>
      <c r="C317" s="587" t="s">
        <v>330</v>
      </c>
      <c r="D317" s="503" t="s">
        <v>206</v>
      </c>
      <c r="E317" s="504" t="s">
        <v>185</v>
      </c>
      <c r="F317" s="505" t="s">
        <v>44</v>
      </c>
    </row>
    <row r="318" spans="1:6" ht="75">
      <c r="A318" s="870" t="s">
        <v>337</v>
      </c>
      <c r="B318" s="871"/>
      <c r="C318" s="587" t="s">
        <v>629</v>
      </c>
      <c r="D318" s="503" t="s">
        <v>206</v>
      </c>
      <c r="E318" s="504" t="s">
        <v>185</v>
      </c>
      <c r="F318" s="505" t="s">
        <v>44</v>
      </c>
    </row>
    <row r="319" spans="1:6" ht="90">
      <c r="A319" s="870" t="s">
        <v>338</v>
      </c>
      <c r="B319" s="871"/>
      <c r="C319" s="587" t="s">
        <v>314</v>
      </c>
      <c r="D319" s="503" t="s">
        <v>206</v>
      </c>
      <c r="E319" s="504" t="s">
        <v>185</v>
      </c>
      <c r="F319" s="505" t="s">
        <v>44</v>
      </c>
    </row>
    <row r="320" spans="1:6" ht="90">
      <c r="A320" s="870" t="s">
        <v>339</v>
      </c>
      <c r="B320" s="871"/>
      <c r="C320" s="587" t="s">
        <v>314</v>
      </c>
      <c r="D320" s="503" t="s">
        <v>206</v>
      </c>
      <c r="E320" s="504" t="s">
        <v>185</v>
      </c>
      <c r="F320" s="505" t="s">
        <v>44</v>
      </c>
    </row>
    <row r="321" spans="1:7" ht="60">
      <c r="A321" s="1046" t="s">
        <v>937</v>
      </c>
      <c r="B321" s="1047"/>
      <c r="C321" s="501" t="s">
        <v>132</v>
      </c>
      <c r="D321" s="500" t="s">
        <v>206</v>
      </c>
      <c r="E321" s="501" t="s">
        <v>185</v>
      </c>
      <c r="F321" s="501" t="s">
        <v>44</v>
      </c>
      <c r="G321" s="493" t="s">
        <v>497</v>
      </c>
    </row>
    <row r="322" spans="1:7" ht="90">
      <c r="A322" s="870" t="s">
        <v>630</v>
      </c>
      <c r="B322" s="871"/>
      <c r="C322" s="587" t="s">
        <v>255</v>
      </c>
      <c r="D322" s="503" t="s">
        <v>206</v>
      </c>
      <c r="E322" s="504" t="s">
        <v>186</v>
      </c>
      <c r="F322" s="505" t="s">
        <v>44</v>
      </c>
    </row>
    <row r="323" spans="1:7" ht="105">
      <c r="A323" s="870" t="s">
        <v>583</v>
      </c>
      <c r="B323" s="871"/>
      <c r="C323" s="587" t="s">
        <v>312</v>
      </c>
      <c r="D323" s="503" t="s">
        <v>206</v>
      </c>
      <c r="E323" s="504" t="s">
        <v>185</v>
      </c>
      <c r="F323" s="505" t="s">
        <v>44</v>
      </c>
    </row>
    <row r="324" spans="1:7" ht="90">
      <c r="A324" s="870" t="s">
        <v>584</v>
      </c>
      <c r="B324" s="871"/>
      <c r="C324" s="587" t="s">
        <v>329</v>
      </c>
      <c r="D324" s="503" t="s">
        <v>206</v>
      </c>
      <c r="E324" s="504" t="s">
        <v>185</v>
      </c>
      <c r="F324" s="505" t="s">
        <v>44</v>
      </c>
    </row>
    <row r="325" spans="1:7" ht="105">
      <c r="A325" s="870" t="s">
        <v>585</v>
      </c>
      <c r="B325" s="871"/>
      <c r="C325" s="587" t="s">
        <v>313</v>
      </c>
      <c r="D325" s="503" t="s">
        <v>206</v>
      </c>
      <c r="E325" s="504" t="s">
        <v>185</v>
      </c>
      <c r="F325" s="505" t="s">
        <v>44</v>
      </c>
    </row>
    <row r="326" spans="1:7" ht="90">
      <c r="A326" s="870" t="s">
        <v>586</v>
      </c>
      <c r="B326" s="871"/>
      <c r="C326" s="587" t="s">
        <v>317</v>
      </c>
      <c r="D326" s="503" t="s">
        <v>206</v>
      </c>
      <c r="E326" s="504" t="s">
        <v>185</v>
      </c>
      <c r="F326" s="505" t="s">
        <v>44</v>
      </c>
    </row>
    <row r="327" spans="1:7" ht="105">
      <c r="A327" s="870" t="s">
        <v>587</v>
      </c>
      <c r="B327" s="871"/>
      <c r="C327" s="587" t="s">
        <v>318</v>
      </c>
      <c r="D327" s="503" t="s">
        <v>206</v>
      </c>
      <c r="E327" s="504" t="s">
        <v>185</v>
      </c>
      <c r="F327" s="505" t="s">
        <v>44</v>
      </c>
    </row>
    <row r="328" spans="1:7" ht="90">
      <c r="A328" s="870" t="s">
        <v>588</v>
      </c>
      <c r="B328" s="871"/>
      <c r="C328" s="587" t="s">
        <v>330</v>
      </c>
      <c r="D328" s="503" t="s">
        <v>206</v>
      </c>
      <c r="E328" s="504" t="s">
        <v>185</v>
      </c>
      <c r="F328" s="505" t="s">
        <v>44</v>
      </c>
    </row>
    <row r="329" spans="1:7" ht="75">
      <c r="A329" s="870" t="s">
        <v>589</v>
      </c>
      <c r="B329" s="871"/>
      <c r="C329" s="587" t="s">
        <v>629</v>
      </c>
      <c r="D329" s="503" t="s">
        <v>206</v>
      </c>
      <c r="E329" s="504" t="s">
        <v>185</v>
      </c>
      <c r="F329" s="505" t="s">
        <v>44</v>
      </c>
    </row>
    <row r="330" spans="1:7" ht="90">
      <c r="A330" s="870" t="s">
        <v>590</v>
      </c>
      <c r="B330" s="871"/>
      <c r="C330" s="587" t="s">
        <v>314</v>
      </c>
      <c r="D330" s="503" t="s">
        <v>206</v>
      </c>
      <c r="E330" s="504" t="s">
        <v>185</v>
      </c>
      <c r="F330" s="505" t="s">
        <v>44</v>
      </c>
    </row>
    <row r="331" spans="1:7" ht="90">
      <c r="A331" s="870" t="s">
        <v>591</v>
      </c>
      <c r="B331" s="871"/>
      <c r="C331" s="587" t="s">
        <v>314</v>
      </c>
      <c r="D331" s="503" t="s">
        <v>206</v>
      </c>
      <c r="E331" s="504" t="s">
        <v>185</v>
      </c>
      <c r="F331" s="505" t="s">
        <v>44</v>
      </c>
    </row>
    <row r="332" spans="1:7" ht="72.75" customHeight="1">
      <c r="A332" s="1046" t="s">
        <v>938</v>
      </c>
      <c r="B332" s="1047"/>
      <c r="C332" s="501" t="s">
        <v>132</v>
      </c>
      <c r="D332" s="500" t="s">
        <v>206</v>
      </c>
      <c r="E332" s="501" t="s">
        <v>185</v>
      </c>
      <c r="F332" s="501"/>
    </row>
    <row r="333" spans="1:7" ht="90">
      <c r="A333" s="870" t="s">
        <v>500</v>
      </c>
      <c r="B333" s="871"/>
      <c r="C333" s="587" t="s">
        <v>255</v>
      </c>
      <c r="D333" s="503" t="s">
        <v>206</v>
      </c>
      <c r="E333" s="504" t="s">
        <v>186</v>
      </c>
      <c r="F333" s="505" t="s">
        <v>44</v>
      </c>
    </row>
    <row r="334" spans="1:7" ht="105">
      <c r="A334" s="870" t="s">
        <v>501</v>
      </c>
      <c r="B334" s="871"/>
      <c r="C334" s="587" t="s">
        <v>312</v>
      </c>
      <c r="D334" s="503" t="s">
        <v>206</v>
      </c>
      <c r="E334" s="504" t="s">
        <v>185</v>
      </c>
      <c r="F334" s="505" t="s">
        <v>44</v>
      </c>
    </row>
    <row r="335" spans="1:7" ht="90">
      <c r="A335" s="870" t="s">
        <v>502</v>
      </c>
      <c r="B335" s="871"/>
      <c r="C335" s="587" t="s">
        <v>329</v>
      </c>
      <c r="D335" s="503" t="s">
        <v>206</v>
      </c>
      <c r="E335" s="504" t="s">
        <v>185</v>
      </c>
      <c r="F335" s="505" t="s">
        <v>44</v>
      </c>
    </row>
    <row r="336" spans="1:7" ht="105">
      <c r="A336" s="870" t="s">
        <v>503</v>
      </c>
      <c r="B336" s="871"/>
      <c r="C336" s="587" t="s">
        <v>313</v>
      </c>
      <c r="D336" s="503" t="s">
        <v>206</v>
      </c>
      <c r="E336" s="504" t="s">
        <v>185</v>
      </c>
      <c r="F336" s="505" t="s">
        <v>44</v>
      </c>
    </row>
    <row r="337" spans="1:7" ht="90">
      <c r="A337" s="870" t="s">
        <v>504</v>
      </c>
      <c r="B337" s="871"/>
      <c r="C337" s="587" t="s">
        <v>317</v>
      </c>
      <c r="D337" s="503" t="s">
        <v>206</v>
      </c>
      <c r="E337" s="504" t="s">
        <v>185</v>
      </c>
      <c r="F337" s="505" t="s">
        <v>44</v>
      </c>
    </row>
    <row r="338" spans="1:7" ht="105">
      <c r="A338" s="870" t="s">
        <v>505</v>
      </c>
      <c r="B338" s="871"/>
      <c r="C338" s="587" t="s">
        <v>318</v>
      </c>
      <c r="D338" s="503" t="s">
        <v>206</v>
      </c>
      <c r="E338" s="504" t="s">
        <v>185</v>
      </c>
      <c r="F338" s="505" t="s">
        <v>44</v>
      </c>
    </row>
    <row r="339" spans="1:7" ht="90">
      <c r="A339" s="870" t="s">
        <v>506</v>
      </c>
      <c r="B339" s="871"/>
      <c r="C339" s="587" t="s">
        <v>330</v>
      </c>
      <c r="D339" s="503" t="s">
        <v>206</v>
      </c>
      <c r="E339" s="504" t="s">
        <v>185</v>
      </c>
      <c r="F339" s="505" t="s">
        <v>44</v>
      </c>
    </row>
    <row r="340" spans="1:7" ht="75">
      <c r="A340" s="870" t="s">
        <v>507</v>
      </c>
      <c r="B340" s="871"/>
      <c r="C340" s="587" t="s">
        <v>629</v>
      </c>
      <c r="D340" s="503" t="s">
        <v>206</v>
      </c>
      <c r="E340" s="504" t="s">
        <v>185</v>
      </c>
      <c r="F340" s="505" t="s">
        <v>44</v>
      </c>
    </row>
    <row r="341" spans="1:7" ht="90">
      <c r="A341" s="870" t="s">
        <v>508</v>
      </c>
      <c r="B341" s="871"/>
      <c r="C341" s="587" t="s">
        <v>314</v>
      </c>
      <c r="D341" s="503" t="s">
        <v>206</v>
      </c>
      <c r="E341" s="504" t="s">
        <v>185</v>
      </c>
      <c r="F341" s="505" t="s">
        <v>44</v>
      </c>
    </row>
    <row r="342" spans="1:7" ht="90">
      <c r="A342" s="870" t="s">
        <v>509</v>
      </c>
      <c r="B342" s="871"/>
      <c r="C342" s="587" t="s">
        <v>314</v>
      </c>
      <c r="D342" s="503" t="s">
        <v>206</v>
      </c>
      <c r="E342" s="504" t="s">
        <v>185</v>
      </c>
      <c r="F342" s="505" t="s">
        <v>44</v>
      </c>
    </row>
    <row r="343" spans="1:7" ht="66.75" customHeight="1">
      <c r="A343" s="1046" t="s">
        <v>939</v>
      </c>
      <c r="B343" s="1047"/>
      <c r="C343" s="501" t="s">
        <v>132</v>
      </c>
      <c r="D343" s="500" t="s">
        <v>206</v>
      </c>
      <c r="E343" s="501" t="s">
        <v>284</v>
      </c>
      <c r="F343" s="501"/>
    </row>
    <row r="344" spans="1:7" ht="94.5" customHeight="1">
      <c r="A344" s="870" t="s">
        <v>1380</v>
      </c>
      <c r="B344" s="871"/>
      <c r="C344" s="586" t="s">
        <v>250</v>
      </c>
      <c r="D344" s="462" t="s">
        <v>206</v>
      </c>
      <c r="E344" s="463" t="s">
        <v>284</v>
      </c>
      <c r="F344" s="560" t="s">
        <v>44</v>
      </c>
    </row>
    <row r="345" spans="1:7" ht="105.75" customHeight="1">
      <c r="A345" s="870" t="s">
        <v>941</v>
      </c>
      <c r="B345" s="871"/>
      <c r="C345" s="586" t="s">
        <v>316</v>
      </c>
      <c r="D345" s="462" t="s">
        <v>206</v>
      </c>
      <c r="E345" s="463" t="s">
        <v>284</v>
      </c>
      <c r="F345" s="560" t="s">
        <v>44</v>
      </c>
    </row>
    <row r="346" spans="1:7" ht="98.25" customHeight="1">
      <c r="A346" s="1046" t="s">
        <v>942</v>
      </c>
      <c r="B346" s="1047"/>
      <c r="C346" s="501" t="s">
        <v>132</v>
      </c>
      <c r="D346" s="500" t="s">
        <v>206</v>
      </c>
      <c r="E346" s="501" t="s">
        <v>284</v>
      </c>
      <c r="F346" s="501"/>
    </row>
    <row r="347" spans="1:7" ht="112.5" customHeight="1">
      <c r="A347" s="870" t="s">
        <v>1381</v>
      </c>
      <c r="B347" s="871"/>
      <c r="C347" s="586" t="s">
        <v>250</v>
      </c>
      <c r="D347" s="462" t="s">
        <v>206</v>
      </c>
      <c r="E347" s="463" t="s">
        <v>284</v>
      </c>
      <c r="F347" s="560" t="s">
        <v>44</v>
      </c>
    </row>
    <row r="348" spans="1:7" ht="110.25" customHeight="1">
      <c r="A348" s="870" t="s">
        <v>943</v>
      </c>
      <c r="B348" s="871"/>
      <c r="C348" s="586" t="s">
        <v>316</v>
      </c>
      <c r="D348" s="462" t="s">
        <v>206</v>
      </c>
      <c r="E348" s="463" t="s">
        <v>284</v>
      </c>
      <c r="F348" s="560" t="s">
        <v>44</v>
      </c>
    </row>
    <row r="349" spans="1:7" ht="68.25" customHeight="1">
      <c r="A349" s="1046" t="s">
        <v>944</v>
      </c>
      <c r="B349" s="1047"/>
      <c r="C349" s="501" t="s">
        <v>132</v>
      </c>
      <c r="D349" s="500" t="s">
        <v>206</v>
      </c>
      <c r="E349" s="501" t="s">
        <v>284</v>
      </c>
      <c r="F349" s="501"/>
    </row>
    <row r="350" spans="1:7" ht="94.5" customHeight="1">
      <c r="A350" s="870" t="s">
        <v>1382</v>
      </c>
      <c r="B350" s="871"/>
      <c r="C350" s="586" t="s">
        <v>250</v>
      </c>
      <c r="D350" s="462" t="s">
        <v>206</v>
      </c>
      <c r="E350" s="463" t="s">
        <v>284</v>
      </c>
      <c r="F350" s="560" t="s">
        <v>44</v>
      </c>
    </row>
    <row r="351" spans="1:7" ht="99" customHeight="1">
      <c r="A351" s="870" t="s">
        <v>945</v>
      </c>
      <c r="B351" s="871"/>
      <c r="C351" s="586" t="s">
        <v>316</v>
      </c>
      <c r="D351" s="462" t="s">
        <v>206</v>
      </c>
      <c r="E351" s="463" t="s">
        <v>284</v>
      </c>
      <c r="F351" s="560" t="s">
        <v>44</v>
      </c>
    </row>
    <row r="352" spans="1:7" ht="60">
      <c r="A352" s="1046" t="s">
        <v>946</v>
      </c>
      <c r="B352" s="1047"/>
      <c r="C352" s="501" t="s">
        <v>132</v>
      </c>
      <c r="D352" s="500" t="s">
        <v>206</v>
      </c>
      <c r="E352" s="501" t="s">
        <v>284</v>
      </c>
      <c r="F352" s="501"/>
      <c r="G352" s="453" t="s">
        <v>947</v>
      </c>
    </row>
    <row r="353" spans="1:6" ht="90">
      <c r="A353" s="870" t="s">
        <v>690</v>
      </c>
      <c r="B353" s="871"/>
      <c r="C353" s="587" t="s">
        <v>255</v>
      </c>
      <c r="D353" s="503" t="s">
        <v>206</v>
      </c>
      <c r="E353" s="504" t="s">
        <v>186</v>
      </c>
      <c r="F353" s="505" t="s">
        <v>44</v>
      </c>
    </row>
    <row r="354" spans="1:6" ht="105">
      <c r="A354" s="870" t="s">
        <v>691</v>
      </c>
      <c r="B354" s="871"/>
      <c r="C354" s="587" t="s">
        <v>312</v>
      </c>
      <c r="D354" s="503" t="s">
        <v>206</v>
      </c>
      <c r="E354" s="504" t="s">
        <v>185</v>
      </c>
      <c r="F354" s="505" t="s">
        <v>44</v>
      </c>
    </row>
    <row r="355" spans="1:6" ht="90">
      <c r="A355" s="870" t="s">
        <v>692</v>
      </c>
      <c r="B355" s="871"/>
      <c r="C355" s="587" t="s">
        <v>329</v>
      </c>
      <c r="D355" s="503" t="s">
        <v>206</v>
      </c>
      <c r="E355" s="504" t="s">
        <v>185</v>
      </c>
      <c r="F355" s="505" t="s">
        <v>44</v>
      </c>
    </row>
    <row r="356" spans="1:6" ht="105">
      <c r="A356" s="870" t="s">
        <v>693</v>
      </c>
      <c r="B356" s="871"/>
      <c r="C356" s="587" t="s">
        <v>313</v>
      </c>
      <c r="D356" s="503" t="s">
        <v>206</v>
      </c>
      <c r="E356" s="504" t="s">
        <v>185</v>
      </c>
      <c r="F356" s="505" t="s">
        <v>44</v>
      </c>
    </row>
    <row r="357" spans="1:6" ht="90">
      <c r="A357" s="870" t="s">
        <v>694</v>
      </c>
      <c r="B357" s="871"/>
      <c r="C357" s="587" t="s">
        <v>317</v>
      </c>
      <c r="D357" s="503" t="s">
        <v>206</v>
      </c>
      <c r="E357" s="504" t="s">
        <v>185</v>
      </c>
      <c r="F357" s="505" t="s">
        <v>44</v>
      </c>
    </row>
    <row r="358" spans="1:6" ht="105">
      <c r="A358" s="870" t="s">
        <v>695</v>
      </c>
      <c r="B358" s="871"/>
      <c r="C358" s="587" t="s">
        <v>318</v>
      </c>
      <c r="D358" s="503" t="s">
        <v>206</v>
      </c>
      <c r="E358" s="504" t="s">
        <v>185</v>
      </c>
      <c r="F358" s="505" t="s">
        <v>44</v>
      </c>
    </row>
    <row r="359" spans="1:6" ht="90">
      <c r="A359" s="870" t="s">
        <v>696</v>
      </c>
      <c r="B359" s="871"/>
      <c r="C359" s="587" t="s">
        <v>330</v>
      </c>
      <c r="D359" s="503" t="s">
        <v>206</v>
      </c>
      <c r="E359" s="504" t="s">
        <v>185</v>
      </c>
      <c r="F359" s="505" t="s">
        <v>44</v>
      </c>
    </row>
    <row r="360" spans="1:6" ht="75">
      <c r="A360" s="870" t="s">
        <v>697</v>
      </c>
      <c r="B360" s="871"/>
      <c r="C360" s="587" t="s">
        <v>629</v>
      </c>
      <c r="D360" s="503" t="s">
        <v>206</v>
      </c>
      <c r="E360" s="504" t="s">
        <v>185</v>
      </c>
      <c r="F360" s="505" t="s">
        <v>44</v>
      </c>
    </row>
    <row r="361" spans="1:6" ht="90">
      <c r="A361" s="870" t="s">
        <v>698</v>
      </c>
      <c r="B361" s="871"/>
      <c r="C361" s="587" t="s">
        <v>314</v>
      </c>
      <c r="D361" s="503" t="s">
        <v>206</v>
      </c>
      <c r="E361" s="504" t="s">
        <v>185</v>
      </c>
      <c r="F361" s="505" t="s">
        <v>44</v>
      </c>
    </row>
    <row r="362" spans="1:6" ht="90">
      <c r="A362" s="870" t="s">
        <v>699</v>
      </c>
      <c r="B362" s="871"/>
      <c r="C362" s="587" t="s">
        <v>314</v>
      </c>
      <c r="D362" s="503" t="s">
        <v>206</v>
      </c>
      <c r="E362" s="504" t="s">
        <v>185</v>
      </c>
      <c r="F362" s="505" t="s">
        <v>44</v>
      </c>
    </row>
    <row r="363" spans="1:6" ht="94.5" customHeight="1">
      <c r="A363" s="1046" t="s">
        <v>948</v>
      </c>
      <c r="B363" s="1047"/>
      <c r="C363" s="501" t="s">
        <v>132</v>
      </c>
      <c r="D363" s="500" t="s">
        <v>206</v>
      </c>
      <c r="E363" s="501" t="s">
        <v>284</v>
      </c>
      <c r="F363" s="501"/>
    </row>
    <row r="364" spans="1:6" ht="90">
      <c r="A364" s="1044" t="s">
        <v>1383</v>
      </c>
      <c r="B364" s="1045"/>
      <c r="C364" s="586" t="s">
        <v>250</v>
      </c>
      <c r="D364" s="462" t="s">
        <v>206</v>
      </c>
      <c r="E364" s="463" t="s">
        <v>284</v>
      </c>
      <c r="F364" s="560" t="s">
        <v>44</v>
      </c>
    </row>
    <row r="365" spans="1:6" ht="90">
      <c r="A365" s="1044" t="s">
        <v>949</v>
      </c>
      <c r="B365" s="1045"/>
      <c r="C365" s="586" t="s">
        <v>316</v>
      </c>
      <c r="D365" s="462" t="s">
        <v>206</v>
      </c>
      <c r="E365" s="463" t="s">
        <v>284</v>
      </c>
      <c r="F365" s="560" t="s">
        <v>44</v>
      </c>
    </row>
    <row r="366" spans="1:6" ht="103.5" customHeight="1">
      <c r="A366" s="1046" t="s">
        <v>950</v>
      </c>
      <c r="B366" s="1047"/>
      <c r="C366" s="501" t="s">
        <v>132</v>
      </c>
      <c r="D366" s="500" t="s">
        <v>206</v>
      </c>
      <c r="E366" s="501" t="s">
        <v>284</v>
      </c>
      <c r="F366" s="501"/>
    </row>
    <row r="367" spans="1:6" ht="90">
      <c r="A367" s="1044" t="s">
        <v>1384</v>
      </c>
      <c r="B367" s="1045"/>
      <c r="C367" s="586" t="s">
        <v>250</v>
      </c>
      <c r="D367" s="462" t="s">
        <v>206</v>
      </c>
      <c r="E367" s="463" t="s">
        <v>284</v>
      </c>
      <c r="F367" s="560" t="s">
        <v>44</v>
      </c>
    </row>
    <row r="368" spans="1:6" ht="90" customHeight="1">
      <c r="A368" s="1044" t="s">
        <v>951</v>
      </c>
      <c r="B368" s="1045"/>
      <c r="C368" s="586" t="s">
        <v>316</v>
      </c>
      <c r="D368" s="462" t="s">
        <v>206</v>
      </c>
      <c r="E368" s="463" t="s">
        <v>284</v>
      </c>
      <c r="F368" s="560" t="s">
        <v>44</v>
      </c>
    </row>
    <row r="369" spans="1:6" ht="94.5" customHeight="1">
      <c r="A369" s="1046" t="s">
        <v>952</v>
      </c>
      <c r="B369" s="1047"/>
      <c r="C369" s="501" t="s">
        <v>132</v>
      </c>
      <c r="D369" s="500" t="s">
        <v>206</v>
      </c>
      <c r="E369" s="501" t="s">
        <v>284</v>
      </c>
      <c r="F369" s="501"/>
    </row>
    <row r="370" spans="1:6" ht="78.75" customHeight="1">
      <c r="A370" s="1044" t="s">
        <v>1385</v>
      </c>
      <c r="B370" s="1045"/>
      <c r="C370" s="586" t="s">
        <v>1231</v>
      </c>
      <c r="D370" s="462" t="s">
        <v>206</v>
      </c>
      <c r="E370" s="463" t="s">
        <v>284</v>
      </c>
      <c r="F370" s="560" t="s">
        <v>44</v>
      </c>
    </row>
    <row r="371" spans="1:6" ht="78.75" customHeight="1">
      <c r="A371" s="1044" t="s">
        <v>953</v>
      </c>
      <c r="B371" s="1045"/>
      <c r="C371" s="586" t="s">
        <v>1286</v>
      </c>
      <c r="D371" s="462" t="s">
        <v>206</v>
      </c>
      <c r="E371" s="463" t="s">
        <v>284</v>
      </c>
      <c r="F371" s="560" t="s">
        <v>44</v>
      </c>
    </row>
    <row r="372" spans="1:6" ht="60">
      <c r="A372" s="1046" t="s">
        <v>1389</v>
      </c>
      <c r="B372" s="1047"/>
      <c r="C372" s="501" t="s">
        <v>132</v>
      </c>
      <c r="D372" s="500" t="s">
        <v>206</v>
      </c>
      <c r="E372" s="501" t="s">
        <v>284</v>
      </c>
      <c r="F372" s="501"/>
    </row>
    <row r="373" spans="1:6" ht="78.75" customHeight="1">
      <c r="A373" s="1044" t="s">
        <v>1386</v>
      </c>
      <c r="B373" s="1045"/>
      <c r="C373" s="586" t="s">
        <v>250</v>
      </c>
      <c r="D373" s="462" t="s">
        <v>206</v>
      </c>
      <c r="E373" s="463" t="s">
        <v>284</v>
      </c>
      <c r="F373" s="560" t="s">
        <v>44</v>
      </c>
    </row>
    <row r="374" spans="1:6" ht="78.75" customHeight="1">
      <c r="A374" s="1044" t="s">
        <v>1371</v>
      </c>
      <c r="B374" s="1045"/>
      <c r="C374" s="586" t="s">
        <v>316</v>
      </c>
      <c r="D374" s="462" t="s">
        <v>206</v>
      </c>
      <c r="E374" s="463" t="s">
        <v>284</v>
      </c>
      <c r="F374" s="560" t="s">
        <v>44</v>
      </c>
    </row>
    <row r="375" spans="1:6" ht="72.75" customHeight="1">
      <c r="A375" s="1046" t="s">
        <v>1369</v>
      </c>
      <c r="B375" s="1047"/>
      <c r="C375" s="501" t="s">
        <v>132</v>
      </c>
      <c r="D375" s="500" t="s">
        <v>206</v>
      </c>
      <c r="E375" s="501" t="s">
        <v>284</v>
      </c>
      <c r="F375" s="501"/>
    </row>
    <row r="376" spans="1:6" ht="118.5" customHeight="1">
      <c r="A376" s="1044" t="s">
        <v>1387</v>
      </c>
      <c r="B376" s="1045"/>
      <c r="C376" s="586" t="s">
        <v>250</v>
      </c>
      <c r="D376" s="462" t="s">
        <v>206</v>
      </c>
      <c r="E376" s="463" t="s">
        <v>284</v>
      </c>
      <c r="F376" s="560" t="s">
        <v>44</v>
      </c>
    </row>
    <row r="377" spans="1:6" ht="117.75" customHeight="1">
      <c r="A377" s="1044" t="s">
        <v>1372</v>
      </c>
      <c r="B377" s="1045"/>
      <c r="C377" s="586" t="s">
        <v>316</v>
      </c>
      <c r="D377" s="462" t="s">
        <v>206</v>
      </c>
      <c r="E377" s="463" t="s">
        <v>284</v>
      </c>
      <c r="F377" s="560" t="s">
        <v>44</v>
      </c>
    </row>
    <row r="378" spans="1:6" ht="60">
      <c r="A378" s="1046" t="s">
        <v>1370</v>
      </c>
      <c r="B378" s="1047"/>
      <c r="C378" s="501" t="s">
        <v>132</v>
      </c>
      <c r="D378" s="500" t="s">
        <v>206</v>
      </c>
      <c r="E378" s="501" t="s">
        <v>284</v>
      </c>
      <c r="F378" s="501"/>
    </row>
    <row r="379" spans="1:6" ht="126.75" customHeight="1">
      <c r="A379" s="1044" t="s">
        <v>1388</v>
      </c>
      <c r="B379" s="1045"/>
      <c r="C379" s="586" t="s">
        <v>250</v>
      </c>
      <c r="D379" s="462" t="s">
        <v>206</v>
      </c>
      <c r="E379" s="463" t="s">
        <v>284</v>
      </c>
      <c r="F379" s="560" t="s">
        <v>44</v>
      </c>
    </row>
    <row r="380" spans="1:6" ht="78.75" customHeight="1">
      <c r="A380" s="1044" t="s">
        <v>1373</v>
      </c>
      <c r="B380" s="1045"/>
      <c r="C380" s="586" t="s">
        <v>316</v>
      </c>
      <c r="D380" s="462" t="s">
        <v>206</v>
      </c>
      <c r="E380" s="463" t="s">
        <v>284</v>
      </c>
      <c r="F380" s="560" t="s">
        <v>44</v>
      </c>
    </row>
  </sheetData>
  <mergeCells count="401">
    <mergeCell ref="A374:B374"/>
    <mergeCell ref="A375:B375"/>
    <mergeCell ref="A376:B376"/>
    <mergeCell ref="A377:B377"/>
    <mergeCell ref="A378:B378"/>
    <mergeCell ref="A379:B379"/>
    <mergeCell ref="A380:B380"/>
    <mergeCell ref="A1:P1"/>
    <mergeCell ref="A2:P2"/>
    <mergeCell ref="A4:P4"/>
    <mergeCell ref="A5:E5"/>
    <mergeCell ref="F5:R5"/>
    <mergeCell ref="A6:E6"/>
    <mergeCell ref="F6:R6"/>
    <mergeCell ref="A372:B372"/>
    <mergeCell ref="A373:B373"/>
    <mergeCell ref="N10:P11"/>
    <mergeCell ref="Q10:Q11"/>
    <mergeCell ref="R10:R11"/>
    <mergeCell ref="N12:P12"/>
    <mergeCell ref="B13:R13"/>
    <mergeCell ref="N14:P14"/>
    <mergeCell ref="A7:E7"/>
    <mergeCell ref="F7:R7"/>
    <mergeCell ref="A9:P9"/>
    <mergeCell ref="A10:A11"/>
    <mergeCell ref="B10:B11"/>
    <mergeCell ref="C10:C11"/>
    <mergeCell ref="D10:D11"/>
    <mergeCell ref="E10:E11"/>
    <mergeCell ref="F10:G10"/>
    <mergeCell ref="H10:M10"/>
    <mergeCell ref="I22:J22"/>
    <mergeCell ref="K22:L22"/>
    <mergeCell ref="B23:R23"/>
    <mergeCell ref="I24:J24"/>
    <mergeCell ref="K24:L24"/>
    <mergeCell ref="I25:J25"/>
    <mergeCell ref="K25:L25"/>
    <mergeCell ref="N15:P15"/>
    <mergeCell ref="N16:P16"/>
    <mergeCell ref="N17:P17"/>
    <mergeCell ref="A19:R19"/>
    <mergeCell ref="A20:A21"/>
    <mergeCell ref="B20:B21"/>
    <mergeCell ref="C20:C21"/>
    <mergeCell ref="E20:R20"/>
    <mergeCell ref="I21:J21"/>
    <mergeCell ref="K21:L21"/>
    <mergeCell ref="I26:J26"/>
    <mergeCell ref="K26:L26"/>
    <mergeCell ref="I27:J27"/>
    <mergeCell ref="K27:L27"/>
    <mergeCell ref="A28:L28"/>
    <mergeCell ref="A29:A31"/>
    <mergeCell ref="B29:B31"/>
    <mergeCell ref="C29:C31"/>
    <mergeCell ref="D29:D31"/>
    <mergeCell ref="E29:F30"/>
    <mergeCell ref="B43:L43"/>
    <mergeCell ref="B45:L45"/>
    <mergeCell ref="B47:L47"/>
    <mergeCell ref="B49:L49"/>
    <mergeCell ref="B51:L51"/>
    <mergeCell ref="B53:L53"/>
    <mergeCell ref="G29:L30"/>
    <mergeCell ref="B33:L33"/>
    <mergeCell ref="B35:L35"/>
    <mergeCell ref="B37:L37"/>
    <mergeCell ref="B39:L39"/>
    <mergeCell ref="B41:L41"/>
    <mergeCell ref="A71:E71"/>
    <mergeCell ref="A72:E72"/>
    <mergeCell ref="A73:A76"/>
    <mergeCell ref="B73:E73"/>
    <mergeCell ref="B74:E74"/>
    <mergeCell ref="B75:E75"/>
    <mergeCell ref="B76:E76"/>
    <mergeCell ref="B55:L55"/>
    <mergeCell ref="B57:L57"/>
    <mergeCell ref="B59:L59"/>
    <mergeCell ref="B61:L61"/>
    <mergeCell ref="A68:L68"/>
    <mergeCell ref="A69:E70"/>
    <mergeCell ref="F69:L69"/>
    <mergeCell ref="B63:L63"/>
    <mergeCell ref="B65:L65"/>
    <mergeCell ref="B67:L67"/>
    <mergeCell ref="A77:E77"/>
    <mergeCell ref="A78:E78"/>
    <mergeCell ref="A79:E79"/>
    <mergeCell ref="A80:E80"/>
    <mergeCell ref="A81:E81"/>
    <mergeCell ref="A82:A85"/>
    <mergeCell ref="B82:E82"/>
    <mergeCell ref="B83:E83"/>
    <mergeCell ref="B84:E84"/>
    <mergeCell ref="B85:E85"/>
    <mergeCell ref="A86:E86"/>
    <mergeCell ref="A87:E87"/>
    <mergeCell ref="A88:E88"/>
    <mergeCell ref="A89:E89"/>
    <mergeCell ref="A90:E90"/>
    <mergeCell ref="A91:A94"/>
    <mergeCell ref="B91:E91"/>
    <mergeCell ref="B92:E92"/>
    <mergeCell ref="B93:E93"/>
    <mergeCell ref="B94:E94"/>
    <mergeCell ref="A101:A104"/>
    <mergeCell ref="B101:E101"/>
    <mergeCell ref="B102:E102"/>
    <mergeCell ref="B103:E103"/>
    <mergeCell ref="B104:E104"/>
    <mergeCell ref="A105:E105"/>
    <mergeCell ref="A95:E95"/>
    <mergeCell ref="A96:E96"/>
    <mergeCell ref="A97:E97"/>
    <mergeCell ref="A98:E98"/>
    <mergeCell ref="A99:E99"/>
    <mergeCell ref="A100:E100"/>
    <mergeCell ref="A106:E106"/>
    <mergeCell ref="A107:E107"/>
    <mergeCell ref="A108:E108"/>
    <mergeCell ref="A109:E109"/>
    <mergeCell ref="A110:E110"/>
    <mergeCell ref="A111:A114"/>
    <mergeCell ref="B111:E111"/>
    <mergeCell ref="B112:E112"/>
    <mergeCell ref="B113:E113"/>
    <mergeCell ref="B114:E114"/>
    <mergeCell ref="A121:A124"/>
    <mergeCell ref="B121:E121"/>
    <mergeCell ref="B122:E122"/>
    <mergeCell ref="B123:E123"/>
    <mergeCell ref="B124:E124"/>
    <mergeCell ref="A125:E125"/>
    <mergeCell ref="A115:E115"/>
    <mergeCell ref="A116:E116"/>
    <mergeCell ref="A117:E117"/>
    <mergeCell ref="A118:E118"/>
    <mergeCell ref="A119:E119"/>
    <mergeCell ref="A120:E120"/>
    <mergeCell ref="A126:E126"/>
    <mergeCell ref="A127:E127"/>
    <mergeCell ref="A128:E128"/>
    <mergeCell ref="A129:E129"/>
    <mergeCell ref="A130:E130"/>
    <mergeCell ref="A131:A134"/>
    <mergeCell ref="B131:E131"/>
    <mergeCell ref="B132:E132"/>
    <mergeCell ref="B133:E133"/>
    <mergeCell ref="B134:E134"/>
    <mergeCell ref="A141:A144"/>
    <mergeCell ref="B141:E141"/>
    <mergeCell ref="B142:E142"/>
    <mergeCell ref="B143:E143"/>
    <mergeCell ref="B144:E144"/>
    <mergeCell ref="A145:E145"/>
    <mergeCell ref="A135:E135"/>
    <mergeCell ref="A136:E136"/>
    <mergeCell ref="A137:E137"/>
    <mergeCell ref="A138:E138"/>
    <mergeCell ref="A139:E139"/>
    <mergeCell ref="A140:E140"/>
    <mergeCell ref="A146:E146"/>
    <mergeCell ref="A147:E147"/>
    <mergeCell ref="A148:E148"/>
    <mergeCell ref="A149:E149"/>
    <mergeCell ref="A150:E150"/>
    <mergeCell ref="A151:A154"/>
    <mergeCell ref="B151:E151"/>
    <mergeCell ref="B152:E152"/>
    <mergeCell ref="B153:E153"/>
    <mergeCell ref="B154:E154"/>
    <mergeCell ref="A161:A164"/>
    <mergeCell ref="B161:E161"/>
    <mergeCell ref="B162:E162"/>
    <mergeCell ref="B163:E163"/>
    <mergeCell ref="B164:E164"/>
    <mergeCell ref="A165:E165"/>
    <mergeCell ref="A155:E155"/>
    <mergeCell ref="A156:E156"/>
    <mergeCell ref="A157:E157"/>
    <mergeCell ref="A158:E158"/>
    <mergeCell ref="A159:E159"/>
    <mergeCell ref="A160:E160"/>
    <mergeCell ref="A166:E166"/>
    <mergeCell ref="A167:E167"/>
    <mergeCell ref="A168:E168"/>
    <mergeCell ref="A169:E169"/>
    <mergeCell ref="A170:E170"/>
    <mergeCell ref="A171:A174"/>
    <mergeCell ref="B171:E171"/>
    <mergeCell ref="B172:E172"/>
    <mergeCell ref="B173:E173"/>
    <mergeCell ref="B174:E174"/>
    <mergeCell ref="A181:A184"/>
    <mergeCell ref="B181:E181"/>
    <mergeCell ref="B182:E182"/>
    <mergeCell ref="B183:E183"/>
    <mergeCell ref="B184:E184"/>
    <mergeCell ref="A185:E185"/>
    <mergeCell ref="A175:E175"/>
    <mergeCell ref="A176:E176"/>
    <mergeCell ref="A177:E177"/>
    <mergeCell ref="A178:E178"/>
    <mergeCell ref="A179:E179"/>
    <mergeCell ref="A180:E180"/>
    <mergeCell ref="A186:E186"/>
    <mergeCell ref="A187:E187"/>
    <mergeCell ref="A188:E188"/>
    <mergeCell ref="A189:E189"/>
    <mergeCell ref="A190:E190"/>
    <mergeCell ref="A191:A194"/>
    <mergeCell ref="B191:E191"/>
    <mergeCell ref="B192:E192"/>
    <mergeCell ref="B193:E193"/>
    <mergeCell ref="B194:E194"/>
    <mergeCell ref="A201:A204"/>
    <mergeCell ref="B201:E201"/>
    <mergeCell ref="B202:E202"/>
    <mergeCell ref="B203:E203"/>
    <mergeCell ref="B204:E204"/>
    <mergeCell ref="A205:E205"/>
    <mergeCell ref="A195:E195"/>
    <mergeCell ref="A196:E196"/>
    <mergeCell ref="A197:E197"/>
    <mergeCell ref="A198:E198"/>
    <mergeCell ref="A199:E199"/>
    <mergeCell ref="A200:E200"/>
    <mergeCell ref="A206:E206"/>
    <mergeCell ref="A207:E207"/>
    <mergeCell ref="A208:E208"/>
    <mergeCell ref="A209:E209"/>
    <mergeCell ref="A210:E210"/>
    <mergeCell ref="A211:A214"/>
    <mergeCell ref="B211:E211"/>
    <mergeCell ref="B212:E212"/>
    <mergeCell ref="B213:E213"/>
    <mergeCell ref="B214:E214"/>
    <mergeCell ref="A221:A224"/>
    <mergeCell ref="B221:E221"/>
    <mergeCell ref="B222:E222"/>
    <mergeCell ref="B223:E223"/>
    <mergeCell ref="B224:E224"/>
    <mergeCell ref="A225:E225"/>
    <mergeCell ref="A215:E215"/>
    <mergeCell ref="A216:E216"/>
    <mergeCell ref="A217:E217"/>
    <mergeCell ref="A218:E218"/>
    <mergeCell ref="A219:E219"/>
    <mergeCell ref="A220:E220"/>
    <mergeCell ref="A265:E265"/>
    <mergeCell ref="A255:E255"/>
    <mergeCell ref="A256:E256"/>
    <mergeCell ref="A257:E257"/>
    <mergeCell ref="A258:E258"/>
    <mergeCell ref="A259:E259"/>
    <mergeCell ref="A226:E226"/>
    <mergeCell ref="A227:E227"/>
    <mergeCell ref="A228:E228"/>
    <mergeCell ref="A229:E229"/>
    <mergeCell ref="A230:E230"/>
    <mergeCell ref="A231:A234"/>
    <mergeCell ref="B231:E231"/>
    <mergeCell ref="B232:E232"/>
    <mergeCell ref="B233:E233"/>
    <mergeCell ref="B234:E234"/>
    <mergeCell ref="A260:E260"/>
    <mergeCell ref="A248:E248"/>
    <mergeCell ref="A249:E249"/>
    <mergeCell ref="A250:E250"/>
    <mergeCell ref="A251:A254"/>
    <mergeCell ref="B251:E251"/>
    <mergeCell ref="B252:E252"/>
    <mergeCell ref="A272:B272"/>
    <mergeCell ref="A273:F273"/>
    <mergeCell ref="A274:B274"/>
    <mergeCell ref="A275:B275"/>
    <mergeCell ref="A276:B276"/>
    <mergeCell ref="A277:B277"/>
    <mergeCell ref="A235:E235"/>
    <mergeCell ref="A236:E236"/>
    <mergeCell ref="A237:E237"/>
    <mergeCell ref="A238:E238"/>
    <mergeCell ref="A270:F270"/>
    <mergeCell ref="A271:B271"/>
    <mergeCell ref="B244:E244"/>
    <mergeCell ref="A245:E245"/>
    <mergeCell ref="A246:E246"/>
    <mergeCell ref="A247:E247"/>
    <mergeCell ref="B253:E253"/>
    <mergeCell ref="B254:E254"/>
    <mergeCell ref="A268:E268"/>
    <mergeCell ref="A261:A264"/>
    <mergeCell ref="B261:E261"/>
    <mergeCell ref="B262:E262"/>
    <mergeCell ref="B263:E263"/>
    <mergeCell ref="B264:E264"/>
    <mergeCell ref="A284:B284"/>
    <mergeCell ref="A285:B285"/>
    <mergeCell ref="A286:B286"/>
    <mergeCell ref="A287:B287"/>
    <mergeCell ref="A288:B288"/>
    <mergeCell ref="A289:B289"/>
    <mergeCell ref="A278:B278"/>
    <mergeCell ref="A279:B279"/>
    <mergeCell ref="A280:B280"/>
    <mergeCell ref="A281:B281"/>
    <mergeCell ref="A282:B282"/>
    <mergeCell ref="A283:B283"/>
    <mergeCell ref="A296:B296"/>
    <mergeCell ref="A297:B297"/>
    <mergeCell ref="A298:B298"/>
    <mergeCell ref="A299:B299"/>
    <mergeCell ref="A300:B300"/>
    <mergeCell ref="A301:B301"/>
    <mergeCell ref="A290:B290"/>
    <mergeCell ref="A291:B291"/>
    <mergeCell ref="A292:B292"/>
    <mergeCell ref="A293:B293"/>
    <mergeCell ref="A294:B294"/>
    <mergeCell ref="A295:B295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320:B320"/>
    <mergeCell ref="A321:B321"/>
    <mergeCell ref="A322:B322"/>
    <mergeCell ref="A323:B323"/>
    <mergeCell ref="A324:B324"/>
    <mergeCell ref="A325:B325"/>
    <mergeCell ref="A314:B314"/>
    <mergeCell ref="A315:B315"/>
    <mergeCell ref="A316:B316"/>
    <mergeCell ref="A317:B317"/>
    <mergeCell ref="A318:B318"/>
    <mergeCell ref="A319:B319"/>
    <mergeCell ref="A343:B343"/>
    <mergeCell ref="A332:B332"/>
    <mergeCell ref="A333:B333"/>
    <mergeCell ref="A334:B334"/>
    <mergeCell ref="A335:B335"/>
    <mergeCell ref="A336:B336"/>
    <mergeCell ref="A337:B337"/>
    <mergeCell ref="A326:B326"/>
    <mergeCell ref="A327:B327"/>
    <mergeCell ref="A328:B328"/>
    <mergeCell ref="A329:B329"/>
    <mergeCell ref="A330:B330"/>
    <mergeCell ref="A331:B331"/>
    <mergeCell ref="A338:B338"/>
    <mergeCell ref="A339:B339"/>
    <mergeCell ref="A340:B340"/>
    <mergeCell ref="A341:B341"/>
    <mergeCell ref="A342:B342"/>
    <mergeCell ref="A370:B370"/>
    <mergeCell ref="A371:B371"/>
    <mergeCell ref="A239:E239"/>
    <mergeCell ref="A240:E240"/>
    <mergeCell ref="A241:A244"/>
    <mergeCell ref="B241:E241"/>
    <mergeCell ref="B242:E242"/>
    <mergeCell ref="B243:E243"/>
    <mergeCell ref="A362:B362"/>
    <mergeCell ref="A363:B363"/>
    <mergeCell ref="A364:B364"/>
    <mergeCell ref="A365:B365"/>
    <mergeCell ref="A366:B366"/>
    <mergeCell ref="A367:B367"/>
    <mergeCell ref="A356:B356"/>
    <mergeCell ref="A357:B357"/>
    <mergeCell ref="A358:B358"/>
    <mergeCell ref="A359:B359"/>
    <mergeCell ref="A360:B360"/>
    <mergeCell ref="A361:B361"/>
    <mergeCell ref="A266:E266"/>
    <mergeCell ref="A267:E267"/>
    <mergeCell ref="A350:B350"/>
    <mergeCell ref="A351:B351"/>
    <mergeCell ref="A368:B368"/>
    <mergeCell ref="A369:B369"/>
    <mergeCell ref="A352:B352"/>
    <mergeCell ref="A353:B353"/>
    <mergeCell ref="A354:B354"/>
    <mergeCell ref="A355:B355"/>
    <mergeCell ref="A344:B344"/>
    <mergeCell ref="A345:B345"/>
    <mergeCell ref="A346:B346"/>
    <mergeCell ref="A347:B347"/>
    <mergeCell ref="A348:B348"/>
    <mergeCell ref="A349:B349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66FF"/>
  </sheetPr>
  <dimension ref="A1:S71"/>
  <sheetViews>
    <sheetView view="pageBreakPreview" zoomScale="60" zoomScaleNormal="85" workbookViewId="0">
      <selection activeCell="B20" sqref="B20"/>
    </sheetView>
  </sheetViews>
  <sheetFormatPr defaultColWidth="9.140625" defaultRowHeight="15.75"/>
  <cols>
    <col min="1" max="1" width="8.7109375" style="1" customWidth="1"/>
    <col min="2" max="2" width="51.7109375" style="1" customWidth="1"/>
    <col min="3" max="3" width="23" style="1" customWidth="1"/>
    <col min="4" max="4" width="24.5703125" style="1" customWidth="1"/>
    <col min="5" max="5" width="21.42578125" style="1" customWidth="1"/>
    <col min="6" max="6" width="19.28515625" style="1" customWidth="1"/>
    <col min="7" max="7" width="17" style="1" customWidth="1"/>
    <col min="8" max="8" width="18.28515625" style="1" customWidth="1"/>
    <col min="9" max="9" width="17.85546875" style="1" customWidth="1"/>
    <col min="10" max="13" width="13.28515625" style="1" customWidth="1"/>
    <col min="14" max="14" width="17.7109375" style="1" customWidth="1"/>
    <col min="15" max="15" width="16.28515625" style="1" customWidth="1"/>
    <col min="16" max="16" width="15.42578125" style="1" customWidth="1"/>
    <col min="17" max="17" width="15.85546875" style="1" customWidth="1"/>
    <col min="18" max="18" width="12.5703125" style="1" customWidth="1"/>
    <col min="19" max="16384" width="9.140625" style="1"/>
  </cols>
  <sheetData>
    <row r="1" spans="1:19">
      <c r="A1" s="943" t="s">
        <v>104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</row>
    <row r="2" spans="1:19" ht="42" customHeight="1">
      <c r="A2" s="1079" t="s">
        <v>726</v>
      </c>
      <c r="B2" s="1080"/>
      <c r="C2" s="1080"/>
      <c r="D2" s="1080"/>
      <c r="E2" s="1080"/>
      <c r="F2" s="1080"/>
      <c r="G2" s="1080"/>
      <c r="H2" s="1080"/>
      <c r="I2" s="1080"/>
      <c r="J2" s="1080"/>
      <c r="K2" s="1080"/>
      <c r="L2" s="1080"/>
      <c r="M2" s="1080"/>
      <c r="N2" s="1080"/>
      <c r="O2" s="1080"/>
      <c r="P2" s="1080"/>
      <c r="Q2" s="1080"/>
      <c r="R2" s="1080"/>
      <c r="S2" s="214" t="s">
        <v>735</v>
      </c>
    </row>
    <row r="3" spans="1:19">
      <c r="R3" s="1">
        <v>15</v>
      </c>
    </row>
    <row r="4" spans="1:19">
      <c r="A4" s="735" t="s">
        <v>105</v>
      </c>
      <c r="B4" s="735"/>
      <c r="C4" s="735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</row>
    <row r="5" spans="1:19" ht="35.25" customHeight="1">
      <c r="A5" s="801" t="s">
        <v>835</v>
      </c>
      <c r="B5" s="801"/>
      <c r="C5" s="801"/>
      <c r="D5" s="801"/>
      <c r="E5" s="801"/>
      <c r="F5" s="833" t="s">
        <v>1220</v>
      </c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</row>
    <row r="6" spans="1:19">
      <c r="A6" s="845" t="s">
        <v>203</v>
      </c>
      <c r="B6" s="846"/>
      <c r="C6" s="846"/>
      <c r="D6" s="846"/>
      <c r="E6" s="847"/>
      <c r="F6" s="833" t="s">
        <v>321</v>
      </c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3"/>
    </row>
    <row r="7" spans="1:19">
      <c r="A7" s="801" t="s">
        <v>106</v>
      </c>
      <c r="B7" s="801"/>
      <c r="C7" s="801"/>
      <c r="D7" s="801"/>
      <c r="E7" s="801"/>
      <c r="F7" s="833" t="s">
        <v>204</v>
      </c>
      <c r="G7" s="833"/>
      <c r="H7" s="833"/>
      <c r="I7" s="833"/>
      <c r="J7" s="833"/>
      <c r="K7" s="833"/>
      <c r="L7" s="833"/>
      <c r="M7" s="833"/>
      <c r="N7" s="833"/>
      <c r="O7" s="833"/>
      <c r="P7" s="833"/>
      <c r="Q7" s="833"/>
      <c r="R7" s="833"/>
    </row>
    <row r="9" spans="1:19">
      <c r="A9" s="942" t="s">
        <v>107</v>
      </c>
      <c r="B9" s="942"/>
      <c r="C9" s="942"/>
      <c r="D9" s="942"/>
      <c r="E9" s="942"/>
      <c r="F9" s="942"/>
      <c r="G9" s="942"/>
      <c r="H9" s="942"/>
      <c r="I9" s="942"/>
      <c r="J9" s="942"/>
      <c r="K9" s="942"/>
      <c r="L9" s="942"/>
      <c r="M9" s="942"/>
      <c r="N9" s="942"/>
      <c r="O9" s="942"/>
      <c r="P9" s="942"/>
    </row>
    <row r="10" spans="1:19">
      <c r="A10" s="801" t="s">
        <v>20</v>
      </c>
      <c r="B10" s="801" t="s">
        <v>108</v>
      </c>
      <c r="C10" s="801" t="s">
        <v>12</v>
      </c>
      <c r="D10" s="801" t="s">
        <v>11</v>
      </c>
      <c r="E10" s="801" t="s">
        <v>109</v>
      </c>
      <c r="F10" s="801" t="s">
        <v>14</v>
      </c>
      <c r="G10" s="801"/>
      <c r="H10" s="801" t="s">
        <v>110</v>
      </c>
      <c r="I10" s="801"/>
      <c r="J10" s="801"/>
      <c r="K10" s="801"/>
      <c r="L10" s="801"/>
      <c r="M10" s="801"/>
      <c r="N10" s="801" t="s">
        <v>17</v>
      </c>
      <c r="O10" s="801"/>
      <c r="P10" s="801"/>
      <c r="Q10" s="801" t="s">
        <v>111</v>
      </c>
      <c r="R10" s="801" t="s">
        <v>19</v>
      </c>
    </row>
    <row r="11" spans="1:19">
      <c r="A11" s="801"/>
      <c r="B11" s="801"/>
      <c r="C11" s="801"/>
      <c r="D11" s="801"/>
      <c r="E11" s="801"/>
      <c r="F11" s="175" t="s">
        <v>25</v>
      </c>
      <c r="G11" s="175" t="s">
        <v>26</v>
      </c>
      <c r="H11" s="175">
        <v>2025</v>
      </c>
      <c r="I11" s="175">
        <v>2026</v>
      </c>
      <c r="J11" s="175">
        <v>2027</v>
      </c>
      <c r="K11" s="175">
        <v>2028</v>
      </c>
      <c r="L11" s="175">
        <v>2029</v>
      </c>
      <c r="M11" s="175">
        <v>2030</v>
      </c>
      <c r="N11" s="801"/>
      <c r="O11" s="801"/>
      <c r="P11" s="801"/>
      <c r="Q11" s="801"/>
      <c r="R11" s="801"/>
    </row>
    <row r="12" spans="1:19">
      <c r="A12" s="175">
        <v>1</v>
      </c>
      <c r="B12" s="175">
        <v>2</v>
      </c>
      <c r="C12" s="175">
        <v>3</v>
      </c>
      <c r="D12" s="175">
        <v>4</v>
      </c>
      <c r="E12" s="175">
        <v>5</v>
      </c>
      <c r="F12" s="175">
        <v>6</v>
      </c>
      <c r="G12" s="175">
        <v>7</v>
      </c>
      <c r="H12" s="175">
        <v>8</v>
      </c>
      <c r="I12" s="175">
        <v>9</v>
      </c>
      <c r="J12" s="175">
        <v>10</v>
      </c>
      <c r="K12" s="175">
        <v>11</v>
      </c>
      <c r="L12" s="175">
        <v>12</v>
      </c>
      <c r="M12" s="175">
        <v>13</v>
      </c>
      <c r="N12" s="801">
        <v>14</v>
      </c>
      <c r="O12" s="801"/>
      <c r="P12" s="801"/>
      <c r="Q12" s="175">
        <v>15</v>
      </c>
      <c r="R12" s="175">
        <v>16</v>
      </c>
    </row>
    <row r="13" spans="1:19">
      <c r="A13" s="103" t="s">
        <v>41</v>
      </c>
      <c r="B13" s="944" t="s">
        <v>515</v>
      </c>
      <c r="C13" s="945"/>
      <c r="D13" s="945"/>
      <c r="E13" s="945"/>
      <c r="F13" s="945"/>
      <c r="G13" s="945"/>
      <c r="H13" s="945"/>
      <c r="I13" s="945"/>
      <c r="J13" s="945"/>
      <c r="K13" s="945"/>
      <c r="L13" s="945"/>
      <c r="M13" s="945"/>
      <c r="N13" s="945"/>
      <c r="O13" s="945"/>
      <c r="P13" s="945"/>
      <c r="Q13" s="945"/>
      <c r="R13" s="946"/>
    </row>
    <row r="14" spans="1:19" ht="204.75">
      <c r="A14" s="172">
        <v>1</v>
      </c>
      <c r="B14" s="42" t="s">
        <v>514</v>
      </c>
      <c r="C14" s="88" t="s">
        <v>142</v>
      </c>
      <c r="D14" s="88" t="s">
        <v>190</v>
      </c>
      <c r="E14" s="343" t="s">
        <v>514</v>
      </c>
      <c r="F14" s="172">
        <v>10.526999999999999</v>
      </c>
      <c r="G14" s="172">
        <v>2023</v>
      </c>
      <c r="H14" s="172">
        <v>10.528</v>
      </c>
      <c r="I14" s="172">
        <v>10.529</v>
      </c>
      <c r="J14" s="296">
        <v>10.53</v>
      </c>
      <c r="K14" s="172">
        <v>10.531000000000001</v>
      </c>
      <c r="L14" s="172">
        <v>10.532</v>
      </c>
      <c r="M14" s="172">
        <v>10.532999999999999</v>
      </c>
      <c r="N14" s="833" t="s">
        <v>138</v>
      </c>
      <c r="O14" s="833"/>
      <c r="P14" s="833"/>
      <c r="Q14" s="101" t="s">
        <v>44</v>
      </c>
      <c r="R14" s="101" t="s">
        <v>44</v>
      </c>
    </row>
    <row r="15" spans="1:19">
      <c r="A15" s="957" t="s">
        <v>269</v>
      </c>
      <c r="B15" s="957"/>
      <c r="C15" s="957"/>
      <c r="D15" s="957"/>
      <c r="E15" s="1081"/>
      <c r="F15" s="1081"/>
      <c r="G15" s="1081"/>
      <c r="H15" s="1081"/>
      <c r="I15" s="1081"/>
      <c r="J15" s="1081"/>
      <c r="K15" s="1081"/>
      <c r="L15" s="1081"/>
      <c r="M15" s="1081"/>
      <c r="N15" s="1081"/>
      <c r="O15" s="1081"/>
      <c r="P15" s="1081"/>
    </row>
    <row r="16" spans="1:19">
      <c r="A16" s="801" t="s">
        <v>20</v>
      </c>
      <c r="B16" s="801" t="s">
        <v>77</v>
      </c>
      <c r="C16" s="801" t="s">
        <v>11</v>
      </c>
      <c r="D16" s="175" t="s">
        <v>114</v>
      </c>
      <c r="E16" s="845" t="s">
        <v>83</v>
      </c>
      <c r="F16" s="846"/>
      <c r="G16" s="846"/>
      <c r="H16" s="846"/>
      <c r="I16" s="846"/>
      <c r="J16" s="846"/>
      <c r="K16" s="846"/>
      <c r="L16" s="846"/>
      <c r="M16" s="846"/>
      <c r="N16" s="846"/>
      <c r="O16" s="846"/>
      <c r="P16" s="846"/>
      <c r="Q16" s="846"/>
      <c r="R16" s="847"/>
    </row>
    <row r="17" spans="1:18" ht="31.5">
      <c r="A17" s="801"/>
      <c r="B17" s="801"/>
      <c r="C17" s="801"/>
      <c r="D17" s="175" t="s">
        <v>116</v>
      </c>
      <c r="E17" s="175" t="s">
        <v>29</v>
      </c>
      <c r="F17" s="175" t="s">
        <v>30</v>
      </c>
      <c r="G17" s="175" t="s">
        <v>31</v>
      </c>
      <c r="H17" s="175" t="s">
        <v>32</v>
      </c>
      <c r="I17" s="845" t="s">
        <v>33</v>
      </c>
      <c r="J17" s="847"/>
      <c r="K17" s="845" t="s">
        <v>34</v>
      </c>
      <c r="L17" s="847"/>
      <c r="M17" s="175" t="s">
        <v>35</v>
      </c>
      <c r="N17" s="175" t="s">
        <v>36</v>
      </c>
      <c r="O17" s="175" t="s">
        <v>37</v>
      </c>
      <c r="P17" s="175" t="s">
        <v>38</v>
      </c>
      <c r="Q17" s="175" t="s">
        <v>199</v>
      </c>
      <c r="R17" s="174" t="s">
        <v>200</v>
      </c>
    </row>
    <row r="18" spans="1:18">
      <c r="A18" s="175">
        <v>1</v>
      </c>
      <c r="B18" s="175">
        <v>2</v>
      </c>
      <c r="C18" s="175">
        <v>3</v>
      </c>
      <c r="D18" s="175">
        <v>4</v>
      </c>
      <c r="E18" s="175">
        <v>5</v>
      </c>
      <c r="F18" s="175">
        <v>6</v>
      </c>
      <c r="G18" s="175">
        <v>7</v>
      </c>
      <c r="H18" s="175">
        <v>8</v>
      </c>
      <c r="I18" s="845">
        <v>9</v>
      </c>
      <c r="J18" s="847"/>
      <c r="K18" s="297">
        <v>10</v>
      </c>
      <c r="L18" s="298"/>
      <c r="M18" s="175">
        <v>11</v>
      </c>
      <c r="N18" s="175">
        <v>12</v>
      </c>
      <c r="O18" s="175">
        <v>13</v>
      </c>
      <c r="P18" s="175">
        <v>14</v>
      </c>
      <c r="Q18" s="175">
        <v>15</v>
      </c>
      <c r="R18" s="175">
        <v>16</v>
      </c>
    </row>
    <row r="19" spans="1:18">
      <c r="A19" s="103" t="s">
        <v>41</v>
      </c>
      <c r="B19" s="944" t="s">
        <v>515</v>
      </c>
      <c r="C19" s="945"/>
      <c r="D19" s="945"/>
      <c r="E19" s="945"/>
      <c r="F19" s="945"/>
      <c r="G19" s="945"/>
      <c r="H19" s="945"/>
      <c r="I19" s="945"/>
      <c r="J19" s="945"/>
      <c r="K19" s="945"/>
      <c r="L19" s="945"/>
      <c r="M19" s="945"/>
      <c r="N19" s="945"/>
      <c r="O19" s="945"/>
      <c r="P19" s="945"/>
      <c r="Q19" s="945"/>
      <c r="R19" s="946"/>
    </row>
    <row r="20" spans="1:18" ht="173.25">
      <c r="A20" s="172">
        <v>1</v>
      </c>
      <c r="B20" s="177" t="str">
        <f>B14</f>
        <v>Число специалистов, вовлеченных в систему непрерывного образования медицинских работников, в том числе с использованием дистанционных образовательных технологий</v>
      </c>
      <c r="C20" s="172" t="str">
        <f>D14</f>
        <v>КПМ</v>
      </c>
      <c r="D20" s="172" t="str">
        <f>E14</f>
        <v>Число специалистов, вовлеченных в систему непрерывного образования медицинских работников, в том числе с использованием дистанционных образовательных технологий</v>
      </c>
      <c r="E20" s="360" t="s">
        <v>79</v>
      </c>
      <c r="F20" s="360" t="s">
        <v>79</v>
      </c>
      <c r="G20" s="296">
        <v>10.5</v>
      </c>
      <c r="H20" s="360" t="s">
        <v>79</v>
      </c>
      <c r="I20" s="763" t="s">
        <v>79</v>
      </c>
      <c r="J20" s="764"/>
      <c r="K20" s="763">
        <v>10.515000000000001</v>
      </c>
      <c r="L20" s="764"/>
      <c r="M20" s="360" t="s">
        <v>79</v>
      </c>
      <c r="N20" s="360" t="s">
        <v>79</v>
      </c>
      <c r="O20" s="296">
        <v>10.52</v>
      </c>
      <c r="P20" s="360" t="s">
        <v>79</v>
      </c>
      <c r="Q20" s="360" t="s">
        <v>79</v>
      </c>
      <c r="R20" s="57">
        <f>H14</f>
        <v>10.528</v>
      </c>
    </row>
    <row r="21" spans="1:18">
      <c r="A21" s="957" t="s">
        <v>270</v>
      </c>
      <c r="B21" s="957"/>
      <c r="C21" s="957"/>
      <c r="D21" s="957"/>
      <c r="E21" s="957"/>
      <c r="F21" s="957"/>
      <c r="G21" s="957"/>
      <c r="H21" s="957"/>
      <c r="I21" s="957"/>
      <c r="J21" s="957"/>
      <c r="K21" s="957"/>
      <c r="L21" s="957"/>
    </row>
    <row r="22" spans="1:18">
      <c r="A22" s="801" t="s">
        <v>20</v>
      </c>
      <c r="B22" s="801" t="s">
        <v>117</v>
      </c>
      <c r="C22" s="840" t="s">
        <v>118</v>
      </c>
      <c r="D22" s="840" t="s">
        <v>119</v>
      </c>
      <c r="E22" s="801" t="s">
        <v>14</v>
      </c>
      <c r="F22" s="801"/>
      <c r="G22" s="801" t="s">
        <v>120</v>
      </c>
      <c r="H22" s="801"/>
      <c r="I22" s="801"/>
      <c r="J22" s="801"/>
      <c r="K22" s="801"/>
      <c r="L22" s="801"/>
    </row>
    <row r="23" spans="1:18">
      <c r="A23" s="801"/>
      <c r="B23" s="801"/>
      <c r="C23" s="841"/>
      <c r="D23" s="841"/>
      <c r="E23" s="801"/>
      <c r="F23" s="801"/>
      <c r="G23" s="801"/>
      <c r="H23" s="801"/>
      <c r="I23" s="801"/>
      <c r="J23" s="801"/>
      <c r="K23" s="801"/>
      <c r="L23" s="801"/>
    </row>
    <row r="24" spans="1:18">
      <c r="A24" s="801"/>
      <c r="B24" s="801"/>
      <c r="C24" s="842"/>
      <c r="D24" s="842"/>
      <c r="E24" s="172" t="s">
        <v>25</v>
      </c>
      <c r="F24" s="172" t="s">
        <v>26</v>
      </c>
      <c r="G24" s="175">
        <v>2025</v>
      </c>
      <c r="H24" s="175">
        <v>2026</v>
      </c>
      <c r="I24" s="175">
        <v>2027</v>
      </c>
      <c r="J24" s="175">
        <v>2028</v>
      </c>
      <c r="K24" s="175">
        <v>2029</v>
      </c>
      <c r="L24" s="175">
        <v>2030</v>
      </c>
    </row>
    <row r="25" spans="1:18">
      <c r="A25" s="175">
        <v>1</v>
      </c>
      <c r="B25" s="175">
        <v>2</v>
      </c>
      <c r="C25" s="176">
        <v>3</v>
      </c>
      <c r="D25" s="176">
        <v>4</v>
      </c>
      <c r="E25" s="172">
        <v>5</v>
      </c>
      <c r="F25" s="172">
        <v>6</v>
      </c>
      <c r="G25" s="175">
        <v>7</v>
      </c>
      <c r="H25" s="175">
        <v>8</v>
      </c>
      <c r="I25" s="175">
        <v>9</v>
      </c>
      <c r="J25" s="175">
        <v>10</v>
      </c>
      <c r="K25" s="175">
        <v>11</v>
      </c>
      <c r="L25" s="175">
        <v>12</v>
      </c>
    </row>
    <row r="26" spans="1:18">
      <c r="A26" s="103" t="s">
        <v>41</v>
      </c>
      <c r="B26" s="944" t="s">
        <v>515</v>
      </c>
      <c r="C26" s="945"/>
      <c r="D26" s="945"/>
      <c r="E26" s="945"/>
      <c r="F26" s="945"/>
      <c r="G26" s="945"/>
      <c r="H26" s="945"/>
      <c r="I26" s="945"/>
      <c r="J26" s="945"/>
      <c r="K26" s="945"/>
      <c r="L26" s="946"/>
    </row>
    <row r="27" spans="1:18" ht="116.25" customHeight="1">
      <c r="A27" s="104">
        <v>1</v>
      </c>
      <c r="B27" s="105" t="s">
        <v>852</v>
      </c>
      <c r="C27" s="106" t="s">
        <v>50</v>
      </c>
      <c r="D27" s="106" t="s">
        <v>256</v>
      </c>
      <c r="E27" s="106">
        <v>100</v>
      </c>
      <c r="F27" s="106">
        <v>2023</v>
      </c>
      <c r="G27" s="106">
        <v>100</v>
      </c>
      <c r="H27" s="106">
        <v>100</v>
      </c>
      <c r="I27" s="106">
        <v>100</v>
      </c>
      <c r="J27" s="106">
        <v>100</v>
      </c>
      <c r="K27" s="106">
        <v>100</v>
      </c>
      <c r="L27" s="106">
        <v>100</v>
      </c>
    </row>
    <row r="28" spans="1:18">
      <c r="A28" s="172" t="s">
        <v>42</v>
      </c>
      <c r="B28" s="813" t="s">
        <v>259</v>
      </c>
      <c r="C28" s="814"/>
      <c r="D28" s="814"/>
      <c r="E28" s="814"/>
      <c r="F28" s="814"/>
      <c r="G28" s="814"/>
      <c r="H28" s="814"/>
      <c r="I28" s="814"/>
      <c r="J28" s="814"/>
      <c r="K28" s="814"/>
      <c r="L28" s="815"/>
    </row>
    <row r="29" spans="1:18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</row>
    <row r="30" spans="1:18">
      <c r="A30" s="47"/>
      <c r="O30" s="58"/>
    </row>
    <row r="31" spans="1:18">
      <c r="A31" s="942" t="s">
        <v>271</v>
      </c>
      <c r="B31" s="942"/>
      <c r="C31" s="942"/>
      <c r="D31" s="942"/>
      <c r="E31" s="942"/>
      <c r="F31" s="942"/>
      <c r="G31" s="942"/>
      <c r="H31" s="942"/>
      <c r="I31" s="942"/>
      <c r="J31" s="942"/>
      <c r="K31" s="942"/>
      <c r="L31" s="942"/>
    </row>
    <row r="32" spans="1:18">
      <c r="A32" s="1021" t="s">
        <v>121</v>
      </c>
      <c r="B32" s="1022"/>
      <c r="C32" s="1022"/>
      <c r="D32" s="1022"/>
      <c r="E32" s="1023"/>
      <c r="F32" s="797" t="s">
        <v>87</v>
      </c>
      <c r="G32" s="798"/>
      <c r="H32" s="798"/>
      <c r="I32" s="798"/>
      <c r="J32" s="798"/>
      <c r="K32" s="798"/>
      <c r="L32" s="799"/>
    </row>
    <row r="33" spans="1:14">
      <c r="A33" s="1024"/>
      <c r="B33" s="1025"/>
      <c r="C33" s="1025"/>
      <c r="D33" s="1025"/>
      <c r="E33" s="1026"/>
      <c r="F33" s="174">
        <v>2025</v>
      </c>
      <c r="G33" s="174">
        <v>2026</v>
      </c>
      <c r="H33" s="174">
        <v>2027</v>
      </c>
      <c r="I33" s="174">
        <v>2028</v>
      </c>
      <c r="J33" s="174">
        <v>2029</v>
      </c>
      <c r="K33" s="174">
        <v>2030</v>
      </c>
      <c r="L33" s="174" t="s">
        <v>24</v>
      </c>
      <c r="N33" s="8"/>
    </row>
    <row r="34" spans="1:14">
      <c r="A34" s="822" t="s">
        <v>122</v>
      </c>
      <c r="B34" s="822"/>
      <c r="C34" s="822"/>
      <c r="D34" s="822"/>
      <c r="E34" s="822"/>
      <c r="F34" s="385">
        <f>F52</f>
        <v>53892.044999999998</v>
      </c>
      <c r="G34" s="419">
        <f>G52</f>
        <v>53892.044999999998</v>
      </c>
      <c r="H34" s="385">
        <f>H52</f>
        <v>53892.044999999998</v>
      </c>
      <c r="I34" s="385">
        <f t="shared" ref="I34:K34" si="0">I52</f>
        <v>53892.044999999998</v>
      </c>
      <c r="J34" s="385">
        <f t="shared" si="0"/>
        <v>53892.044999999998</v>
      </c>
      <c r="K34" s="385">
        <f t="shared" si="0"/>
        <v>53892.044999999998</v>
      </c>
      <c r="L34" s="385">
        <f>SUM(F34:K34)</f>
        <v>323352.26999999996</v>
      </c>
    </row>
    <row r="35" spans="1:14">
      <c r="A35" s="804" t="s">
        <v>89</v>
      </c>
      <c r="B35" s="804"/>
      <c r="C35" s="804"/>
      <c r="D35" s="804"/>
      <c r="E35" s="804"/>
      <c r="F35" s="230">
        <f>F53</f>
        <v>53892.044999999998</v>
      </c>
      <c r="G35" s="230">
        <f t="shared" ref="G35:K35" si="1">G53</f>
        <v>53892.044999999998</v>
      </c>
      <c r="H35" s="230">
        <f t="shared" si="1"/>
        <v>53892.044999999998</v>
      </c>
      <c r="I35" s="230">
        <f t="shared" si="1"/>
        <v>53892.044999999998</v>
      </c>
      <c r="J35" s="230">
        <f t="shared" si="1"/>
        <v>53892.044999999998</v>
      </c>
      <c r="K35" s="230">
        <f t="shared" si="1"/>
        <v>53892.044999999998</v>
      </c>
      <c r="L35" s="230">
        <f>SUM(F35:K35)</f>
        <v>323352.26999999996</v>
      </c>
    </row>
    <row r="36" spans="1:14">
      <c r="A36" s="810"/>
      <c r="B36" s="811" t="s">
        <v>90</v>
      </c>
      <c r="C36" s="811"/>
      <c r="D36" s="811"/>
      <c r="E36" s="811"/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</row>
    <row r="37" spans="1:14">
      <c r="A37" s="810"/>
      <c r="B37" s="806" t="s">
        <v>91</v>
      </c>
      <c r="C37" s="806"/>
      <c r="D37" s="806"/>
      <c r="E37" s="806"/>
      <c r="F37" s="386">
        <v>0</v>
      </c>
      <c r="G37" s="386">
        <v>0</v>
      </c>
      <c r="H37" s="386">
        <v>0</v>
      </c>
      <c r="I37" s="386">
        <v>0</v>
      </c>
      <c r="J37" s="386">
        <v>0</v>
      </c>
      <c r="K37" s="386">
        <v>0</v>
      </c>
      <c r="L37" s="386">
        <v>0</v>
      </c>
    </row>
    <row r="38" spans="1:14">
      <c r="A38" s="810"/>
      <c r="B38" s="804" t="s">
        <v>40</v>
      </c>
      <c r="C38" s="804"/>
      <c r="D38" s="804"/>
      <c r="E38" s="804"/>
      <c r="F38" s="388">
        <v>0</v>
      </c>
      <c r="G38" s="388">
        <v>0</v>
      </c>
      <c r="H38" s="388">
        <v>0</v>
      </c>
      <c r="I38" s="388">
        <v>0</v>
      </c>
      <c r="J38" s="388">
        <v>0</v>
      </c>
      <c r="K38" s="388">
        <v>0</v>
      </c>
      <c r="L38" s="388">
        <v>0</v>
      </c>
    </row>
    <row r="39" spans="1:14">
      <c r="A39" s="810"/>
      <c r="B39" s="804" t="s">
        <v>123</v>
      </c>
      <c r="C39" s="804"/>
      <c r="D39" s="804"/>
      <c r="E39" s="804"/>
      <c r="F39" s="386">
        <v>0</v>
      </c>
      <c r="G39" s="386">
        <v>0</v>
      </c>
      <c r="H39" s="386">
        <v>0</v>
      </c>
      <c r="I39" s="386">
        <v>0</v>
      </c>
      <c r="J39" s="386">
        <v>0</v>
      </c>
      <c r="K39" s="386">
        <v>0</v>
      </c>
      <c r="L39" s="386">
        <v>0</v>
      </c>
    </row>
    <row r="40" spans="1:14">
      <c r="A40" s="804" t="s">
        <v>93</v>
      </c>
      <c r="B40" s="804"/>
      <c r="C40" s="804"/>
      <c r="D40" s="804"/>
      <c r="E40" s="804"/>
      <c r="F40" s="397">
        <v>0</v>
      </c>
      <c r="G40" s="397">
        <v>0</v>
      </c>
      <c r="H40" s="397">
        <v>0</v>
      </c>
      <c r="I40" s="397">
        <v>0</v>
      </c>
      <c r="J40" s="397">
        <v>0</v>
      </c>
      <c r="K40" s="397">
        <v>0</v>
      </c>
      <c r="L40" s="397">
        <v>0</v>
      </c>
    </row>
    <row r="41" spans="1:14">
      <c r="A41" s="804" t="s">
        <v>94</v>
      </c>
      <c r="B41" s="804"/>
      <c r="C41" s="804"/>
      <c r="D41" s="804"/>
      <c r="E41" s="804"/>
      <c r="F41" s="388">
        <v>0</v>
      </c>
      <c r="G41" s="388">
        <v>0</v>
      </c>
      <c r="H41" s="388">
        <v>0</v>
      </c>
      <c r="I41" s="388">
        <v>0</v>
      </c>
      <c r="J41" s="388">
        <v>0</v>
      </c>
      <c r="K41" s="388">
        <v>0</v>
      </c>
      <c r="L41" s="388">
        <v>0</v>
      </c>
    </row>
    <row r="42" spans="1:14">
      <c r="A42" s="804" t="s">
        <v>95</v>
      </c>
      <c r="B42" s="804"/>
      <c r="C42" s="804"/>
      <c r="D42" s="804"/>
      <c r="E42" s="804"/>
      <c r="F42" s="388">
        <v>0</v>
      </c>
      <c r="G42" s="388">
        <v>0</v>
      </c>
      <c r="H42" s="388">
        <v>0</v>
      </c>
      <c r="I42" s="388">
        <v>0</v>
      </c>
      <c r="J42" s="388">
        <v>0</v>
      </c>
      <c r="K42" s="388">
        <v>0</v>
      </c>
      <c r="L42" s="388">
        <v>0</v>
      </c>
    </row>
    <row r="43" spans="1:14">
      <c r="A43" s="807" t="s">
        <v>836</v>
      </c>
      <c r="B43" s="808"/>
      <c r="C43" s="808"/>
      <c r="D43" s="808"/>
      <c r="E43" s="809"/>
      <c r="F43" s="387">
        <f>F35</f>
        <v>53892.044999999998</v>
      </c>
      <c r="G43" s="387">
        <f t="shared" ref="G43:L43" si="2">G35</f>
        <v>53892.044999999998</v>
      </c>
      <c r="H43" s="387">
        <f t="shared" si="2"/>
        <v>53892.044999999998</v>
      </c>
      <c r="I43" s="387">
        <f t="shared" si="2"/>
        <v>53892.044999999998</v>
      </c>
      <c r="J43" s="387">
        <f t="shared" si="2"/>
        <v>53892.044999999998</v>
      </c>
      <c r="K43" s="387">
        <f t="shared" si="2"/>
        <v>53892.044999999998</v>
      </c>
      <c r="L43" s="387">
        <f t="shared" si="2"/>
        <v>323352.26999999996</v>
      </c>
    </row>
    <row r="44" spans="1:14">
      <c r="A44" s="804" t="s">
        <v>89</v>
      </c>
      <c r="B44" s="804"/>
      <c r="C44" s="804"/>
      <c r="D44" s="804"/>
      <c r="E44" s="804"/>
      <c r="F44" s="388">
        <f>F35</f>
        <v>53892.044999999998</v>
      </c>
      <c r="G44" s="388">
        <f t="shared" ref="G44:L44" si="3">G35</f>
        <v>53892.044999999998</v>
      </c>
      <c r="H44" s="388">
        <f t="shared" si="3"/>
        <v>53892.044999999998</v>
      </c>
      <c r="I44" s="388">
        <f t="shared" si="3"/>
        <v>53892.044999999998</v>
      </c>
      <c r="J44" s="388">
        <f t="shared" si="3"/>
        <v>53892.044999999998</v>
      </c>
      <c r="K44" s="388">
        <f t="shared" si="3"/>
        <v>53892.044999999998</v>
      </c>
      <c r="L44" s="388">
        <f t="shared" si="3"/>
        <v>323352.26999999996</v>
      </c>
    </row>
    <row r="45" spans="1:14">
      <c r="A45" s="810"/>
      <c r="B45" s="811" t="s">
        <v>90</v>
      </c>
      <c r="C45" s="811"/>
      <c r="D45" s="811"/>
      <c r="E45" s="811"/>
      <c r="F45" s="230">
        <v>0</v>
      </c>
      <c r="G45" s="230">
        <v>0</v>
      </c>
      <c r="H45" s="230">
        <v>0</v>
      </c>
      <c r="I45" s="230">
        <v>0</v>
      </c>
      <c r="J45" s="230">
        <v>0</v>
      </c>
      <c r="K45" s="230">
        <v>0</v>
      </c>
      <c r="L45" s="230">
        <v>0</v>
      </c>
    </row>
    <row r="46" spans="1:14">
      <c r="A46" s="810"/>
      <c r="B46" s="806" t="s">
        <v>91</v>
      </c>
      <c r="C46" s="806"/>
      <c r="D46" s="806"/>
      <c r="E46" s="806"/>
      <c r="F46" s="386">
        <v>0</v>
      </c>
      <c r="G46" s="386">
        <v>0</v>
      </c>
      <c r="H46" s="386">
        <v>0</v>
      </c>
      <c r="I46" s="386">
        <v>0</v>
      </c>
      <c r="J46" s="386">
        <v>0</v>
      </c>
      <c r="K46" s="386">
        <v>0</v>
      </c>
      <c r="L46" s="386">
        <v>0</v>
      </c>
    </row>
    <row r="47" spans="1:14">
      <c r="A47" s="810"/>
      <c r="B47" s="804" t="s">
        <v>40</v>
      </c>
      <c r="C47" s="804"/>
      <c r="D47" s="804"/>
      <c r="E47" s="804"/>
      <c r="F47" s="388">
        <v>0</v>
      </c>
      <c r="G47" s="388">
        <v>0</v>
      </c>
      <c r="H47" s="388">
        <v>0</v>
      </c>
      <c r="I47" s="388">
        <v>0</v>
      </c>
      <c r="J47" s="388">
        <v>0</v>
      </c>
      <c r="K47" s="388">
        <v>0</v>
      </c>
      <c r="L47" s="388">
        <v>0</v>
      </c>
    </row>
    <row r="48" spans="1:14">
      <c r="A48" s="810"/>
      <c r="B48" s="804" t="s">
        <v>123</v>
      </c>
      <c r="C48" s="804"/>
      <c r="D48" s="804"/>
      <c r="E48" s="804"/>
      <c r="F48" s="386">
        <v>0</v>
      </c>
      <c r="G48" s="386">
        <v>0</v>
      </c>
      <c r="H48" s="386">
        <v>0</v>
      </c>
      <c r="I48" s="386">
        <v>0</v>
      </c>
      <c r="J48" s="386">
        <v>0</v>
      </c>
      <c r="K48" s="386">
        <v>0</v>
      </c>
      <c r="L48" s="386">
        <v>0</v>
      </c>
    </row>
    <row r="49" spans="1:16">
      <c r="A49" s="823" t="s">
        <v>93</v>
      </c>
      <c r="B49" s="823"/>
      <c r="C49" s="823"/>
      <c r="D49" s="823"/>
      <c r="E49" s="823"/>
      <c r="F49" s="389">
        <v>0</v>
      </c>
      <c r="G49" s="389">
        <v>0</v>
      </c>
      <c r="H49" s="389">
        <v>0</v>
      </c>
      <c r="I49" s="389">
        <v>0</v>
      </c>
      <c r="J49" s="389">
        <v>0</v>
      </c>
      <c r="K49" s="389">
        <v>0</v>
      </c>
      <c r="L49" s="389">
        <v>0</v>
      </c>
    </row>
    <row r="50" spans="1:16">
      <c r="A50" s="804" t="s">
        <v>94</v>
      </c>
      <c r="B50" s="804"/>
      <c r="C50" s="804"/>
      <c r="D50" s="804"/>
      <c r="E50" s="804"/>
      <c r="F50" s="388">
        <v>0</v>
      </c>
      <c r="G50" s="388">
        <v>0</v>
      </c>
      <c r="H50" s="388">
        <v>0</v>
      </c>
      <c r="I50" s="388">
        <v>0</v>
      </c>
      <c r="J50" s="388">
        <v>0</v>
      </c>
      <c r="K50" s="388">
        <v>0</v>
      </c>
      <c r="L50" s="388">
        <v>0</v>
      </c>
    </row>
    <row r="51" spans="1:16">
      <c r="A51" s="804" t="s">
        <v>95</v>
      </c>
      <c r="B51" s="804"/>
      <c r="C51" s="804"/>
      <c r="D51" s="804"/>
      <c r="E51" s="804"/>
      <c r="F51" s="388">
        <v>0</v>
      </c>
      <c r="G51" s="388">
        <v>0</v>
      </c>
      <c r="H51" s="388">
        <v>0</v>
      </c>
      <c r="I51" s="388">
        <v>0</v>
      </c>
      <c r="J51" s="388">
        <v>0</v>
      </c>
      <c r="K51" s="388">
        <v>0</v>
      </c>
      <c r="L51" s="388">
        <v>0</v>
      </c>
    </row>
    <row r="52" spans="1:16" ht="57.75" customHeight="1">
      <c r="A52" s="1082" t="s">
        <v>853</v>
      </c>
      <c r="B52" s="1083"/>
      <c r="C52" s="1083"/>
      <c r="D52" s="1083"/>
      <c r="E52" s="1084"/>
      <c r="F52" s="385">
        <f>F53+F58</f>
        <v>53892.044999999998</v>
      </c>
      <c r="G52" s="385">
        <f t="shared" ref="G52:K52" si="4">G53+G58</f>
        <v>53892.044999999998</v>
      </c>
      <c r="H52" s="385">
        <f t="shared" si="4"/>
        <v>53892.044999999998</v>
      </c>
      <c r="I52" s="385">
        <f t="shared" si="4"/>
        <v>53892.044999999998</v>
      </c>
      <c r="J52" s="385">
        <f t="shared" si="4"/>
        <v>53892.044999999998</v>
      </c>
      <c r="K52" s="385">
        <f t="shared" si="4"/>
        <v>53892.044999999998</v>
      </c>
      <c r="L52" s="385">
        <f>SUM(F52:K52)</f>
        <v>323352.26999999996</v>
      </c>
      <c r="M52" s="218" t="s">
        <v>700</v>
      </c>
      <c r="N52" s="152"/>
      <c r="O52" s="152"/>
      <c r="P52" s="152"/>
    </row>
    <row r="53" spans="1:16">
      <c r="A53" s="804" t="s">
        <v>89</v>
      </c>
      <c r="B53" s="804"/>
      <c r="C53" s="804"/>
      <c r="D53" s="804"/>
      <c r="E53" s="804"/>
      <c r="F53" s="230">
        <v>53892.044999999998</v>
      </c>
      <c r="G53" s="230">
        <v>53892.044999999998</v>
      </c>
      <c r="H53" s="230">
        <v>53892.044999999998</v>
      </c>
      <c r="I53" s="230">
        <v>53892.044999999998</v>
      </c>
      <c r="J53" s="230">
        <v>53892.044999999998</v>
      </c>
      <c r="K53" s="230">
        <v>53892.044999999998</v>
      </c>
      <c r="L53" s="230">
        <f>SUM(F53:K53)</f>
        <v>323352.26999999996</v>
      </c>
      <c r="N53" s="222">
        <v>53892.044999999998</v>
      </c>
      <c r="O53" s="222">
        <v>53892.044999999998</v>
      </c>
      <c r="P53" s="222">
        <v>53892.044999999998</v>
      </c>
    </row>
    <row r="54" spans="1:16">
      <c r="A54" s="810"/>
      <c r="B54" s="811" t="s">
        <v>90</v>
      </c>
      <c r="C54" s="811"/>
      <c r="D54" s="811"/>
      <c r="E54" s="811"/>
      <c r="F54" s="230">
        <v>0</v>
      </c>
      <c r="G54" s="230">
        <v>0</v>
      </c>
      <c r="H54" s="230">
        <v>0</v>
      </c>
      <c r="I54" s="230">
        <v>0</v>
      </c>
      <c r="J54" s="230">
        <v>0</v>
      </c>
      <c r="K54" s="230">
        <v>0</v>
      </c>
      <c r="L54" s="230">
        <v>0</v>
      </c>
      <c r="N54" s="227"/>
      <c r="O54" s="227"/>
      <c r="P54" s="227"/>
    </row>
    <row r="55" spans="1:16">
      <c r="A55" s="810"/>
      <c r="B55" s="806" t="s">
        <v>91</v>
      </c>
      <c r="C55" s="806"/>
      <c r="D55" s="806"/>
      <c r="E55" s="806"/>
      <c r="F55" s="386">
        <v>0</v>
      </c>
      <c r="G55" s="386">
        <v>0</v>
      </c>
      <c r="H55" s="386">
        <v>0</v>
      </c>
      <c r="I55" s="386">
        <v>0</v>
      </c>
      <c r="J55" s="386">
        <v>0</v>
      </c>
      <c r="K55" s="386">
        <v>0</v>
      </c>
      <c r="L55" s="386">
        <v>0</v>
      </c>
    </row>
    <row r="56" spans="1:16">
      <c r="A56" s="810"/>
      <c r="B56" s="804" t="s">
        <v>40</v>
      </c>
      <c r="C56" s="804"/>
      <c r="D56" s="804"/>
      <c r="E56" s="804"/>
      <c r="F56" s="388">
        <v>0</v>
      </c>
      <c r="G56" s="388">
        <v>0</v>
      </c>
      <c r="H56" s="388">
        <v>0</v>
      </c>
      <c r="I56" s="388">
        <v>0</v>
      </c>
      <c r="J56" s="388">
        <v>0</v>
      </c>
      <c r="K56" s="388">
        <v>0</v>
      </c>
      <c r="L56" s="388">
        <v>0</v>
      </c>
    </row>
    <row r="57" spans="1:16">
      <c r="A57" s="810"/>
      <c r="B57" s="804" t="s">
        <v>123</v>
      </c>
      <c r="C57" s="804"/>
      <c r="D57" s="804"/>
      <c r="E57" s="804"/>
      <c r="F57" s="386">
        <v>0</v>
      </c>
      <c r="G57" s="386">
        <v>0</v>
      </c>
      <c r="H57" s="386">
        <v>0</v>
      </c>
      <c r="I57" s="386">
        <v>0</v>
      </c>
      <c r="J57" s="386">
        <v>0</v>
      </c>
      <c r="K57" s="386">
        <v>0</v>
      </c>
      <c r="L57" s="386">
        <v>0</v>
      </c>
    </row>
    <row r="58" spans="1:16">
      <c r="A58" s="823" t="s">
        <v>93</v>
      </c>
      <c r="B58" s="823"/>
      <c r="C58" s="823"/>
      <c r="D58" s="823"/>
      <c r="E58" s="823"/>
      <c r="F58" s="389">
        <v>0</v>
      </c>
      <c r="G58" s="389">
        <v>0</v>
      </c>
      <c r="H58" s="389">
        <v>0</v>
      </c>
      <c r="I58" s="389">
        <v>0</v>
      </c>
      <c r="J58" s="389">
        <v>0</v>
      </c>
      <c r="K58" s="389">
        <v>0</v>
      </c>
      <c r="L58" s="389">
        <v>0</v>
      </c>
    </row>
    <row r="59" spans="1:16">
      <c r="A59" s="804" t="s">
        <v>94</v>
      </c>
      <c r="B59" s="804"/>
      <c r="C59" s="804"/>
      <c r="D59" s="804"/>
      <c r="E59" s="804"/>
      <c r="F59" s="388">
        <v>0</v>
      </c>
      <c r="G59" s="388">
        <v>0</v>
      </c>
      <c r="H59" s="388">
        <v>0</v>
      </c>
      <c r="I59" s="388">
        <v>0</v>
      </c>
      <c r="J59" s="388">
        <v>0</v>
      </c>
      <c r="K59" s="388">
        <v>0</v>
      </c>
      <c r="L59" s="388">
        <v>0</v>
      </c>
    </row>
    <row r="60" spans="1:16">
      <c r="A60" s="804" t="s">
        <v>95</v>
      </c>
      <c r="B60" s="804"/>
      <c r="C60" s="804"/>
      <c r="D60" s="804"/>
      <c r="E60" s="804"/>
      <c r="F60" s="388">
        <v>0</v>
      </c>
      <c r="G60" s="388">
        <v>0</v>
      </c>
      <c r="H60" s="388">
        <v>0</v>
      </c>
      <c r="I60" s="388">
        <v>0</v>
      </c>
      <c r="J60" s="388">
        <v>0</v>
      </c>
      <c r="K60" s="388">
        <v>0</v>
      </c>
      <c r="L60" s="388">
        <v>0</v>
      </c>
    </row>
    <row r="61" spans="1:16">
      <c r="A61" s="803" t="s">
        <v>97</v>
      </c>
      <c r="B61" s="803"/>
      <c r="C61" s="803"/>
      <c r="D61" s="803"/>
      <c r="E61" s="803"/>
      <c r="F61" s="386">
        <v>0</v>
      </c>
      <c r="G61" s="386">
        <v>0</v>
      </c>
      <c r="H61" s="386">
        <v>0</v>
      </c>
      <c r="I61" s="386">
        <v>0</v>
      </c>
      <c r="J61" s="386">
        <v>0</v>
      </c>
      <c r="K61" s="386">
        <v>0</v>
      </c>
      <c r="L61" s="386">
        <v>0</v>
      </c>
    </row>
    <row r="62" spans="1:16">
      <c r="A62" s="59"/>
      <c r="B62" s="59"/>
      <c r="C62" s="59"/>
      <c r="D62" s="59"/>
      <c r="E62" s="59"/>
      <c r="F62" s="60"/>
      <c r="G62" s="60"/>
      <c r="H62" s="60"/>
      <c r="I62" s="60"/>
    </row>
    <row r="63" spans="1:16">
      <c r="A63" s="943" t="s">
        <v>1315</v>
      </c>
      <c r="B63" s="943"/>
      <c r="C63" s="943"/>
      <c r="D63" s="943"/>
      <c r="E63" s="943"/>
      <c r="F63" s="943"/>
    </row>
    <row r="64" spans="1:16" ht="122.25" customHeight="1">
      <c r="A64" s="801" t="s">
        <v>128</v>
      </c>
      <c r="B64" s="801"/>
      <c r="C64" s="172" t="s">
        <v>129</v>
      </c>
      <c r="D64" s="269" t="s">
        <v>843</v>
      </c>
      <c r="E64" s="175" t="s">
        <v>131</v>
      </c>
      <c r="F64" s="175" t="s">
        <v>19</v>
      </c>
    </row>
    <row r="65" spans="1:6">
      <c r="A65" s="845">
        <v>1</v>
      </c>
      <c r="B65" s="847"/>
      <c r="C65" s="172">
        <v>2</v>
      </c>
      <c r="D65" s="175">
        <v>3</v>
      </c>
      <c r="E65" s="175">
        <v>4</v>
      </c>
      <c r="F65" s="175">
        <v>5</v>
      </c>
    </row>
    <row r="66" spans="1:6" ht="33" customHeight="1">
      <c r="A66" s="857" t="s">
        <v>1232</v>
      </c>
      <c r="B66" s="858"/>
      <c r="C66" s="858"/>
      <c r="D66" s="858"/>
      <c r="E66" s="858"/>
      <c r="F66" s="859"/>
    </row>
    <row r="67" spans="1:6" ht="90">
      <c r="A67" s="867" t="s">
        <v>854</v>
      </c>
      <c r="B67" s="868"/>
      <c r="C67" s="112" t="s">
        <v>132</v>
      </c>
      <c r="D67" s="111" t="s">
        <v>206</v>
      </c>
      <c r="E67" s="112" t="s">
        <v>185</v>
      </c>
      <c r="F67" s="112" t="s">
        <v>44</v>
      </c>
    </row>
    <row r="68" spans="1:6" ht="110.25">
      <c r="A68" s="850" t="s">
        <v>436</v>
      </c>
      <c r="B68" s="852"/>
      <c r="C68" s="113" t="s">
        <v>244</v>
      </c>
      <c r="D68" s="42" t="s">
        <v>206</v>
      </c>
      <c r="E68" s="172" t="s">
        <v>283</v>
      </c>
      <c r="F68" s="173" t="s">
        <v>44</v>
      </c>
    </row>
    <row r="69" spans="1:6" ht="110.25">
      <c r="A69" s="849" t="s">
        <v>323</v>
      </c>
      <c r="B69" s="849"/>
      <c r="C69" s="113" t="s">
        <v>245</v>
      </c>
      <c r="D69" s="42" t="s">
        <v>206</v>
      </c>
      <c r="E69" s="172" t="s">
        <v>186</v>
      </c>
      <c r="F69" s="173" t="s">
        <v>44</v>
      </c>
    </row>
    <row r="70" spans="1:6" ht="110.25">
      <c r="A70" s="849" t="s">
        <v>247</v>
      </c>
      <c r="B70" s="849"/>
      <c r="C70" s="113" t="s">
        <v>246</v>
      </c>
      <c r="D70" s="42" t="s">
        <v>206</v>
      </c>
      <c r="E70" s="172" t="s">
        <v>185</v>
      </c>
      <c r="F70" s="173" t="s">
        <v>44</v>
      </c>
    </row>
    <row r="71" spans="1:6" ht="110.25">
      <c r="A71" s="849" t="s">
        <v>248</v>
      </c>
      <c r="B71" s="849"/>
      <c r="C71" s="113" t="s">
        <v>249</v>
      </c>
      <c r="D71" s="42" t="s">
        <v>206</v>
      </c>
      <c r="E71" s="172" t="s">
        <v>185</v>
      </c>
      <c r="F71" s="173" t="s">
        <v>44</v>
      </c>
    </row>
  </sheetData>
  <mergeCells count="86">
    <mergeCell ref="A66:F66"/>
    <mergeCell ref="A71:B71"/>
    <mergeCell ref="A53:E53"/>
    <mergeCell ref="A54:A57"/>
    <mergeCell ref="B57:E57"/>
    <mergeCell ref="A61:E61"/>
    <mergeCell ref="A63:F63"/>
    <mergeCell ref="A67:B67"/>
    <mergeCell ref="A69:B69"/>
    <mergeCell ref="A70:B70"/>
    <mergeCell ref="A21:L21"/>
    <mergeCell ref="A64:B64"/>
    <mergeCell ref="A59:E59"/>
    <mergeCell ref="A60:E60"/>
    <mergeCell ref="A40:E40"/>
    <mergeCell ref="A41:E41"/>
    <mergeCell ref="A42:E42"/>
    <mergeCell ref="A52:E52"/>
    <mergeCell ref="B54:E54"/>
    <mergeCell ref="B55:E55"/>
    <mergeCell ref="G22:L23"/>
    <mergeCell ref="B26:L26"/>
    <mergeCell ref="B28:L28"/>
    <mergeCell ref="A22:A24"/>
    <mergeCell ref="B22:B24"/>
    <mergeCell ref="C22:C24"/>
    <mergeCell ref="D22:D24"/>
    <mergeCell ref="E22:F23"/>
    <mergeCell ref="A68:B68"/>
    <mergeCell ref="A58:E58"/>
    <mergeCell ref="B56:E56"/>
    <mergeCell ref="A34:E34"/>
    <mergeCell ref="B36:E36"/>
    <mergeCell ref="B37:E37"/>
    <mergeCell ref="B38:E38"/>
    <mergeCell ref="A31:L31"/>
    <mergeCell ref="A32:E33"/>
    <mergeCell ref="F32:L32"/>
    <mergeCell ref="A35:E35"/>
    <mergeCell ref="A36:A39"/>
    <mergeCell ref="B39:E39"/>
    <mergeCell ref="A65:B65"/>
    <mergeCell ref="I20:J20"/>
    <mergeCell ref="K17:L17"/>
    <mergeCell ref="K20:L20"/>
    <mergeCell ref="B19:R19"/>
    <mergeCell ref="N14:P14"/>
    <mergeCell ref="A15:P15"/>
    <mergeCell ref="A16:A17"/>
    <mergeCell ref="B16:B17"/>
    <mergeCell ref="C16:C17"/>
    <mergeCell ref="I17:J17"/>
    <mergeCell ref="E16:R16"/>
    <mergeCell ref="I18:J18"/>
    <mergeCell ref="B13:R13"/>
    <mergeCell ref="Q10:Q11"/>
    <mergeCell ref="R10:R11"/>
    <mergeCell ref="N12:P12"/>
    <mergeCell ref="A7:E7"/>
    <mergeCell ref="A9:P9"/>
    <mergeCell ref="A10:A11"/>
    <mergeCell ref="B10:B11"/>
    <mergeCell ref="C10:C11"/>
    <mergeCell ref="D10:D11"/>
    <mergeCell ref="E10:E11"/>
    <mergeCell ref="F10:G10"/>
    <mergeCell ref="N10:P11"/>
    <mergeCell ref="H10:M10"/>
    <mergeCell ref="F7:R7"/>
    <mergeCell ref="A6:E6"/>
    <mergeCell ref="A1:P1"/>
    <mergeCell ref="A4:P4"/>
    <mergeCell ref="A5:E5"/>
    <mergeCell ref="F5:R5"/>
    <mergeCell ref="F6:R6"/>
    <mergeCell ref="A2:R2"/>
    <mergeCell ref="A49:E49"/>
    <mergeCell ref="A50:E50"/>
    <mergeCell ref="A51:E51"/>
    <mergeCell ref="A43:E43"/>
    <mergeCell ref="A44:E44"/>
    <mergeCell ref="A45:A48"/>
    <mergeCell ref="B45:E45"/>
    <mergeCell ref="B46:E46"/>
    <mergeCell ref="B47:E47"/>
    <mergeCell ref="B48:E48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colBreaks count="1" manualBreakCount="1">
    <brk id="18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00FF"/>
  </sheetPr>
  <dimension ref="A1:X231"/>
  <sheetViews>
    <sheetView topLeftCell="A91" zoomScale="80" zoomScaleNormal="80" workbookViewId="0">
      <selection activeCell="A114" sqref="A114:E114"/>
    </sheetView>
  </sheetViews>
  <sheetFormatPr defaultColWidth="9.140625" defaultRowHeight="15.75"/>
  <cols>
    <col min="1" max="1" width="8.7109375" style="1" customWidth="1"/>
    <col min="2" max="2" width="51.7109375" style="1" customWidth="1"/>
    <col min="3" max="4" width="23" style="1" customWidth="1"/>
    <col min="5" max="5" width="18.5703125" style="1" customWidth="1"/>
    <col min="6" max="6" width="16.85546875" style="1" customWidth="1"/>
    <col min="7" max="7" width="17" style="1" customWidth="1"/>
    <col min="8" max="8" width="18.28515625" style="1" customWidth="1"/>
    <col min="9" max="9" width="17.85546875" style="1" customWidth="1"/>
    <col min="10" max="10" width="14.85546875" style="1" customWidth="1"/>
    <col min="11" max="11" width="15.28515625" style="1" customWidth="1"/>
    <col min="12" max="12" width="17.140625" style="1" customWidth="1"/>
    <col min="13" max="13" width="13.28515625" style="1" customWidth="1"/>
    <col min="14" max="14" width="12" style="1" customWidth="1"/>
    <col min="15" max="15" width="18.140625" style="1" customWidth="1"/>
    <col min="16" max="16" width="15.42578125" style="1" customWidth="1"/>
    <col min="17" max="17" width="15.85546875" style="1" customWidth="1"/>
    <col min="18" max="18" width="21.42578125" style="1" customWidth="1"/>
    <col min="19" max="20" width="9.28515625" style="1" bestFit="1" customWidth="1"/>
    <col min="21" max="16384" width="9.140625" style="1"/>
  </cols>
  <sheetData>
    <row r="1" spans="1:18" s="438" customFormat="1" ht="15.75" customHeight="1">
      <c r="A1" s="943" t="s">
        <v>104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1"/>
      <c r="R1" s="1"/>
    </row>
    <row r="2" spans="1:18" s="438" customFormat="1" ht="29.25" customHeight="1">
      <c r="A2" s="844" t="s">
        <v>264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214" t="s">
        <v>750</v>
      </c>
      <c r="R2" s="1"/>
    </row>
    <row r="3" spans="1:18" s="438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5"/>
      <c r="O3" s="1"/>
      <c r="P3" s="1"/>
      <c r="Q3" s="1"/>
      <c r="R3" s="1"/>
    </row>
    <row r="4" spans="1:18" s="438" customFormat="1">
      <c r="A4" s="735" t="s">
        <v>105</v>
      </c>
      <c r="B4" s="735"/>
      <c r="C4" s="735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1"/>
      <c r="R4" s="1"/>
    </row>
    <row r="5" spans="1:18" s="438" customFormat="1" ht="37.5" customHeight="1">
      <c r="A5" s="801" t="s">
        <v>835</v>
      </c>
      <c r="B5" s="801"/>
      <c r="C5" s="801"/>
      <c r="D5" s="801"/>
      <c r="E5" s="801"/>
      <c r="F5" s="833" t="s">
        <v>205</v>
      </c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153" t="s">
        <v>365</v>
      </c>
      <c r="R5" s="1"/>
    </row>
    <row r="6" spans="1:18" s="438" customFormat="1" ht="15.75" customHeight="1">
      <c r="A6" s="845" t="s">
        <v>203</v>
      </c>
      <c r="B6" s="846"/>
      <c r="C6" s="846"/>
      <c r="D6" s="846"/>
      <c r="E6" s="847"/>
      <c r="F6" s="833" t="s">
        <v>1345</v>
      </c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1"/>
      <c r="R6" s="1"/>
    </row>
    <row r="7" spans="1:18" s="438" customFormat="1" ht="15.75" customHeight="1">
      <c r="A7" s="801" t="s">
        <v>106</v>
      </c>
      <c r="B7" s="801"/>
      <c r="C7" s="801"/>
      <c r="D7" s="801"/>
      <c r="E7" s="801"/>
      <c r="F7" s="833" t="s">
        <v>204</v>
      </c>
      <c r="G7" s="833"/>
      <c r="H7" s="833"/>
      <c r="I7" s="833"/>
      <c r="J7" s="833"/>
      <c r="K7" s="833"/>
      <c r="L7" s="833"/>
      <c r="M7" s="833"/>
      <c r="N7" s="833"/>
      <c r="O7" s="833"/>
      <c r="P7" s="833"/>
      <c r="Q7" s="1"/>
      <c r="R7" s="1"/>
    </row>
    <row r="8" spans="1:18" s="438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95"/>
      <c r="O8" s="1"/>
      <c r="P8" s="1"/>
      <c r="Q8" s="1"/>
      <c r="R8" s="1"/>
    </row>
    <row r="9" spans="1:18" s="438" customFormat="1">
      <c r="A9" s="942" t="s">
        <v>107</v>
      </c>
      <c r="B9" s="942"/>
      <c r="C9" s="942"/>
      <c r="D9" s="942"/>
      <c r="E9" s="942"/>
      <c r="F9" s="942"/>
      <c r="G9" s="942"/>
      <c r="H9" s="942"/>
      <c r="I9" s="942"/>
      <c r="J9" s="942"/>
      <c r="K9" s="942"/>
      <c r="L9" s="942"/>
      <c r="M9" s="942"/>
      <c r="N9" s="942"/>
      <c r="O9" s="942"/>
      <c r="P9" s="942"/>
      <c r="Q9" s="1"/>
      <c r="R9" s="1"/>
    </row>
    <row r="10" spans="1:18" s="438" customFormat="1" ht="15.75" customHeight="1">
      <c r="A10" s="801" t="s">
        <v>20</v>
      </c>
      <c r="B10" s="801" t="s">
        <v>108</v>
      </c>
      <c r="C10" s="801" t="s">
        <v>12</v>
      </c>
      <c r="D10" s="801" t="s">
        <v>11</v>
      </c>
      <c r="E10" s="801" t="s">
        <v>109</v>
      </c>
      <c r="F10" s="801" t="s">
        <v>14</v>
      </c>
      <c r="G10" s="801"/>
      <c r="H10" s="845" t="s">
        <v>110</v>
      </c>
      <c r="I10" s="846"/>
      <c r="J10" s="846"/>
      <c r="K10" s="846"/>
      <c r="L10" s="846"/>
      <c r="M10" s="847"/>
      <c r="N10" s="801" t="s">
        <v>17</v>
      </c>
      <c r="O10" s="801"/>
      <c r="P10" s="801"/>
      <c r="Q10" s="801" t="s">
        <v>111</v>
      </c>
      <c r="R10" s="801" t="s">
        <v>19</v>
      </c>
    </row>
    <row r="11" spans="1:18" s="438" customFormat="1">
      <c r="A11" s="801"/>
      <c r="B11" s="801"/>
      <c r="C11" s="801"/>
      <c r="D11" s="801"/>
      <c r="E11" s="801"/>
      <c r="F11" s="422" t="s">
        <v>25</v>
      </c>
      <c r="G11" s="422" t="s">
        <v>26</v>
      </c>
      <c r="H11" s="422">
        <v>2025</v>
      </c>
      <c r="I11" s="422">
        <v>2026</v>
      </c>
      <c r="J11" s="422">
        <v>2027</v>
      </c>
      <c r="K11" s="422">
        <v>2028</v>
      </c>
      <c r="L11" s="422">
        <v>2029</v>
      </c>
      <c r="M11" s="422">
        <v>2030</v>
      </c>
      <c r="N11" s="801"/>
      <c r="O11" s="801"/>
      <c r="P11" s="801"/>
      <c r="Q11" s="801"/>
      <c r="R11" s="801"/>
    </row>
    <row r="12" spans="1:18" s="438" customFormat="1">
      <c r="A12" s="422">
        <v>1</v>
      </c>
      <c r="B12" s="422">
        <v>2</v>
      </c>
      <c r="C12" s="422">
        <v>3</v>
      </c>
      <c r="D12" s="422">
        <v>4</v>
      </c>
      <c r="E12" s="422">
        <v>5</v>
      </c>
      <c r="F12" s="422">
        <v>6</v>
      </c>
      <c r="G12" s="422">
        <v>7</v>
      </c>
      <c r="H12" s="422">
        <v>8</v>
      </c>
      <c r="I12" s="422">
        <v>9</v>
      </c>
      <c r="J12" s="422">
        <v>10</v>
      </c>
      <c r="K12" s="422">
        <v>11</v>
      </c>
      <c r="L12" s="422">
        <v>12</v>
      </c>
      <c r="M12" s="422">
        <v>13</v>
      </c>
      <c r="N12" s="845">
        <v>14</v>
      </c>
      <c r="O12" s="846"/>
      <c r="P12" s="847"/>
      <c r="Q12" s="422">
        <v>15</v>
      </c>
      <c r="R12" s="422">
        <v>16</v>
      </c>
    </row>
    <row r="13" spans="1:18" s="438" customFormat="1" ht="15.75" customHeight="1">
      <c r="A13" s="428" t="s">
        <v>41</v>
      </c>
      <c r="B13" s="944" t="s">
        <v>517</v>
      </c>
      <c r="C13" s="945"/>
      <c r="D13" s="945"/>
      <c r="E13" s="945"/>
      <c r="F13" s="945"/>
      <c r="G13" s="945"/>
      <c r="H13" s="945"/>
      <c r="I13" s="945"/>
      <c r="J13" s="945"/>
      <c r="K13" s="945"/>
      <c r="L13" s="945"/>
      <c r="M13" s="945"/>
      <c r="N13" s="945"/>
      <c r="O13" s="945"/>
      <c r="P13" s="945"/>
      <c r="Q13" s="945"/>
      <c r="R13" s="946"/>
    </row>
    <row r="14" spans="1:18" s="438" customFormat="1" ht="95.25" customHeight="1">
      <c r="A14" s="423" t="s">
        <v>42</v>
      </c>
      <c r="B14" s="42" t="s">
        <v>516</v>
      </c>
      <c r="C14" s="88" t="s">
        <v>142</v>
      </c>
      <c r="D14" s="88" t="s">
        <v>190</v>
      </c>
      <c r="E14" s="423" t="s">
        <v>256</v>
      </c>
      <c r="F14" s="423">
        <v>100</v>
      </c>
      <c r="G14" s="423">
        <v>2023</v>
      </c>
      <c r="H14" s="423">
        <v>100</v>
      </c>
      <c r="I14" s="423">
        <v>100</v>
      </c>
      <c r="J14" s="423">
        <v>100</v>
      </c>
      <c r="K14" s="423">
        <v>100</v>
      </c>
      <c r="L14" s="423">
        <v>100</v>
      </c>
      <c r="M14" s="423">
        <v>100</v>
      </c>
      <c r="N14" s="833" t="s">
        <v>138</v>
      </c>
      <c r="O14" s="833"/>
      <c r="P14" s="833"/>
      <c r="Q14" s="430" t="s">
        <v>44</v>
      </c>
      <c r="R14" s="430" t="s">
        <v>44</v>
      </c>
    </row>
    <row r="15" spans="1:18" s="438" customFormat="1">
      <c r="A15" s="942" t="s">
        <v>269</v>
      </c>
      <c r="B15" s="942"/>
      <c r="C15" s="942"/>
      <c r="D15" s="942"/>
      <c r="E15" s="1002"/>
      <c r="F15" s="1002"/>
      <c r="G15" s="1002"/>
      <c r="H15" s="1002"/>
      <c r="I15" s="1002"/>
      <c r="J15" s="1002"/>
      <c r="K15" s="1002"/>
      <c r="L15" s="1002"/>
      <c r="M15" s="1002"/>
      <c r="N15" s="1002"/>
      <c r="O15" s="1002"/>
      <c r="P15" s="1002"/>
      <c r="Q15" s="1"/>
      <c r="R15" s="1"/>
    </row>
    <row r="16" spans="1:18" s="438" customFormat="1" ht="15.75" customHeight="1">
      <c r="A16" s="801" t="s">
        <v>20</v>
      </c>
      <c r="B16" s="801" t="s">
        <v>77</v>
      </c>
      <c r="C16" s="801" t="s">
        <v>11</v>
      </c>
      <c r="D16" s="422" t="s">
        <v>114</v>
      </c>
      <c r="E16" s="845" t="s">
        <v>83</v>
      </c>
      <c r="F16" s="846"/>
      <c r="G16" s="846"/>
      <c r="H16" s="846"/>
      <c r="I16" s="846"/>
      <c r="J16" s="846"/>
      <c r="K16" s="846"/>
      <c r="L16" s="846"/>
      <c r="M16" s="846"/>
      <c r="N16" s="846"/>
      <c r="O16" s="846"/>
      <c r="P16" s="846"/>
      <c r="Q16" s="847"/>
      <c r="R16" s="795" t="s">
        <v>200</v>
      </c>
    </row>
    <row r="17" spans="1:18" s="438" customFormat="1">
      <c r="A17" s="801"/>
      <c r="B17" s="801"/>
      <c r="C17" s="801"/>
      <c r="D17" s="422" t="s">
        <v>116</v>
      </c>
      <c r="E17" s="422" t="s">
        <v>29</v>
      </c>
      <c r="F17" s="422" t="s">
        <v>30</v>
      </c>
      <c r="G17" s="422" t="s">
        <v>31</v>
      </c>
      <c r="H17" s="422" t="s">
        <v>32</v>
      </c>
      <c r="I17" s="845" t="s">
        <v>33</v>
      </c>
      <c r="J17" s="847"/>
      <c r="K17" s="845" t="s">
        <v>34</v>
      </c>
      <c r="L17" s="847"/>
      <c r="M17" s="422" t="s">
        <v>35</v>
      </c>
      <c r="N17" s="422" t="s">
        <v>36</v>
      </c>
      <c r="O17" s="422" t="s">
        <v>37</v>
      </c>
      <c r="P17" s="422" t="s">
        <v>38</v>
      </c>
      <c r="Q17" s="424" t="s">
        <v>199</v>
      </c>
      <c r="R17" s="795"/>
    </row>
    <row r="18" spans="1:18" s="438" customFormat="1">
      <c r="A18" s="422">
        <v>1</v>
      </c>
      <c r="B18" s="422">
        <v>2</v>
      </c>
      <c r="C18" s="422">
        <v>3</v>
      </c>
      <c r="D18" s="422">
        <v>4</v>
      </c>
      <c r="E18" s="422">
        <v>5</v>
      </c>
      <c r="F18" s="422">
        <v>6</v>
      </c>
      <c r="G18" s="422">
        <v>7</v>
      </c>
      <c r="H18" s="422">
        <v>8</v>
      </c>
      <c r="I18" s="845">
        <v>9</v>
      </c>
      <c r="J18" s="847"/>
      <c r="K18" s="845">
        <v>10</v>
      </c>
      <c r="L18" s="847"/>
      <c r="M18" s="422">
        <v>11</v>
      </c>
      <c r="N18" s="422">
        <v>12</v>
      </c>
      <c r="O18" s="422">
        <v>13</v>
      </c>
      <c r="P18" s="422">
        <v>14</v>
      </c>
      <c r="Q18" s="422">
        <v>15</v>
      </c>
      <c r="R18" s="422">
        <v>16</v>
      </c>
    </row>
    <row r="19" spans="1:18" s="438" customFormat="1" ht="15.75" customHeight="1">
      <c r="A19" s="428" t="s">
        <v>41</v>
      </c>
      <c r="B19" s="944" t="s">
        <v>517</v>
      </c>
      <c r="C19" s="945"/>
      <c r="D19" s="945"/>
      <c r="E19" s="945"/>
      <c r="F19" s="945"/>
      <c r="G19" s="945"/>
      <c r="H19" s="945"/>
      <c r="I19" s="945"/>
      <c r="J19" s="945"/>
      <c r="K19" s="945"/>
      <c r="L19" s="945"/>
      <c r="M19" s="945"/>
      <c r="N19" s="945"/>
      <c r="O19" s="945"/>
      <c r="P19" s="945"/>
      <c r="Q19" s="945"/>
      <c r="R19" s="946"/>
    </row>
    <row r="20" spans="1:18" s="438" customFormat="1" ht="99" customHeight="1">
      <c r="A20" s="423" t="s">
        <v>42</v>
      </c>
      <c r="B20" s="427" t="str">
        <f>B14</f>
        <v xml:space="preserve">Доля территориально выделенных структурных подразделений государственных областных медицинских организаций (включая ФАП и ФП), оказывающих медицинскую помощь, подключенных по защищенным каналам передачи данных к региональному сегменту ЕГИСЗ 
</v>
      </c>
      <c r="C20" s="423" t="str">
        <f>D14</f>
        <v>КПМ</v>
      </c>
      <c r="D20" s="423" t="str">
        <f>E14</f>
        <v>Процент</v>
      </c>
      <c r="E20" s="423" t="s">
        <v>79</v>
      </c>
      <c r="F20" s="423" t="s">
        <v>79</v>
      </c>
      <c r="G20" s="423">
        <v>100</v>
      </c>
      <c r="H20" s="423" t="s">
        <v>79</v>
      </c>
      <c r="I20" s="763" t="s">
        <v>79</v>
      </c>
      <c r="J20" s="764"/>
      <c r="K20" s="1085">
        <v>100</v>
      </c>
      <c r="L20" s="1086"/>
      <c r="M20" s="423" t="s">
        <v>79</v>
      </c>
      <c r="N20" s="423" t="s">
        <v>79</v>
      </c>
      <c r="O20" s="423">
        <v>100</v>
      </c>
      <c r="P20" s="423" t="s">
        <v>79</v>
      </c>
      <c r="Q20" s="423" t="s">
        <v>79</v>
      </c>
      <c r="R20" s="423">
        <v>100</v>
      </c>
    </row>
    <row r="21" spans="1:18" s="438" customFormat="1">
      <c r="A21" s="47" t="s">
        <v>270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95"/>
      <c r="O21" s="1"/>
      <c r="P21" s="1"/>
      <c r="Q21" s="1"/>
      <c r="R21" s="1"/>
    </row>
    <row r="22" spans="1:18" s="438" customFormat="1">
      <c r="A22" s="4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95"/>
      <c r="O22" s="1"/>
      <c r="P22" s="1"/>
      <c r="Q22" s="1"/>
      <c r="R22" s="1"/>
    </row>
    <row r="23" spans="1:18" s="438" customFormat="1" ht="15.75" customHeight="1">
      <c r="A23" s="801" t="s">
        <v>20</v>
      </c>
      <c r="B23" s="801" t="s">
        <v>117</v>
      </c>
      <c r="C23" s="840" t="s">
        <v>118</v>
      </c>
      <c r="D23" s="840" t="s">
        <v>119</v>
      </c>
      <c r="E23" s="801" t="s">
        <v>14</v>
      </c>
      <c r="F23" s="801"/>
      <c r="G23" s="801" t="s">
        <v>120</v>
      </c>
      <c r="H23" s="801"/>
      <c r="I23" s="801"/>
      <c r="J23" s="801"/>
      <c r="K23" s="801"/>
      <c r="L23" s="801"/>
      <c r="M23" s="1"/>
      <c r="N23" s="195"/>
      <c r="O23" s="1"/>
      <c r="P23" s="1"/>
      <c r="Q23" s="1"/>
      <c r="R23" s="1"/>
    </row>
    <row r="24" spans="1:18" s="438" customFormat="1">
      <c r="A24" s="801"/>
      <c r="B24" s="801"/>
      <c r="C24" s="841"/>
      <c r="D24" s="841"/>
      <c r="E24" s="801"/>
      <c r="F24" s="801"/>
      <c r="G24" s="801"/>
      <c r="H24" s="801"/>
      <c r="I24" s="801"/>
      <c r="J24" s="801"/>
      <c r="K24" s="801"/>
      <c r="L24" s="801"/>
      <c r="M24" s="1"/>
      <c r="N24" s="195"/>
      <c r="O24" s="1"/>
      <c r="P24" s="1"/>
      <c r="Q24" s="1"/>
      <c r="R24" s="1"/>
    </row>
    <row r="25" spans="1:18" s="438" customFormat="1">
      <c r="A25" s="801"/>
      <c r="B25" s="801"/>
      <c r="C25" s="842"/>
      <c r="D25" s="842"/>
      <c r="E25" s="423" t="s">
        <v>25</v>
      </c>
      <c r="F25" s="423" t="s">
        <v>26</v>
      </c>
      <c r="G25" s="422">
        <v>2025</v>
      </c>
      <c r="H25" s="422">
        <v>2026</v>
      </c>
      <c r="I25" s="422">
        <v>2027</v>
      </c>
      <c r="J25" s="422">
        <v>2028</v>
      </c>
      <c r="K25" s="422">
        <v>2029</v>
      </c>
      <c r="L25" s="422">
        <v>2030</v>
      </c>
      <c r="M25" s="1"/>
      <c r="N25" s="195"/>
      <c r="O25" s="1"/>
      <c r="P25" s="1"/>
      <c r="Q25" s="1"/>
      <c r="R25" s="1"/>
    </row>
    <row r="26" spans="1:18" s="438" customFormat="1">
      <c r="A26" s="422">
        <v>1</v>
      </c>
      <c r="B26" s="422">
        <v>2</v>
      </c>
      <c r="C26" s="426">
        <v>3</v>
      </c>
      <c r="D26" s="426">
        <v>4</v>
      </c>
      <c r="E26" s="423">
        <v>5</v>
      </c>
      <c r="F26" s="423">
        <v>6</v>
      </c>
      <c r="G26" s="422">
        <v>7</v>
      </c>
      <c r="H26" s="422">
        <v>8</v>
      </c>
      <c r="I26" s="422">
        <v>9</v>
      </c>
      <c r="J26" s="422">
        <v>10</v>
      </c>
      <c r="K26" s="422">
        <v>11</v>
      </c>
      <c r="L26" s="422">
        <v>12</v>
      </c>
      <c r="M26" s="1"/>
      <c r="N26" s="195"/>
      <c r="O26" s="1"/>
      <c r="P26" s="1"/>
      <c r="Q26" s="1"/>
      <c r="R26" s="1"/>
    </row>
    <row r="27" spans="1:18" s="438" customFormat="1" ht="15.75" customHeight="1">
      <c r="A27" s="428" t="s">
        <v>41</v>
      </c>
      <c r="B27" s="944" t="s">
        <v>517</v>
      </c>
      <c r="C27" s="945"/>
      <c r="D27" s="945"/>
      <c r="E27" s="945"/>
      <c r="F27" s="945"/>
      <c r="G27" s="945"/>
      <c r="H27" s="945"/>
      <c r="I27" s="945"/>
      <c r="J27" s="945"/>
      <c r="K27" s="945"/>
      <c r="L27" s="946"/>
      <c r="M27" s="1"/>
      <c r="N27" s="195"/>
      <c r="O27" s="1"/>
      <c r="P27" s="1"/>
      <c r="Q27" s="1"/>
      <c r="R27" s="1"/>
    </row>
    <row r="28" spans="1:18" s="438" customFormat="1" ht="114.75" customHeight="1">
      <c r="A28" s="104" t="s">
        <v>41</v>
      </c>
      <c r="B28" s="105" t="s">
        <v>637</v>
      </c>
      <c r="C28" s="106" t="s">
        <v>207</v>
      </c>
      <c r="D28" s="106" t="s">
        <v>302</v>
      </c>
      <c r="E28" s="106">
        <v>1</v>
      </c>
      <c r="F28" s="106">
        <v>2023</v>
      </c>
      <c r="G28" s="106">
        <v>1</v>
      </c>
      <c r="H28" s="106">
        <v>1</v>
      </c>
      <c r="I28" s="106">
        <v>1</v>
      </c>
      <c r="J28" s="106">
        <v>1</v>
      </c>
      <c r="K28" s="106">
        <v>1</v>
      </c>
      <c r="L28" s="106">
        <v>1</v>
      </c>
      <c r="M28" s="1"/>
      <c r="N28" s="195"/>
      <c r="O28" s="1"/>
      <c r="P28" s="127" t="s">
        <v>520</v>
      </c>
      <c r="Q28" s="1"/>
      <c r="R28" s="1"/>
    </row>
    <row r="29" spans="1:18" s="438" customFormat="1" ht="15.75" customHeight="1">
      <c r="A29" s="423" t="s">
        <v>42</v>
      </c>
      <c r="B29" s="813" t="s">
        <v>521</v>
      </c>
      <c r="C29" s="814"/>
      <c r="D29" s="814"/>
      <c r="E29" s="814"/>
      <c r="F29" s="814"/>
      <c r="G29" s="814"/>
      <c r="H29" s="814"/>
      <c r="I29" s="814"/>
      <c r="J29" s="814"/>
      <c r="K29" s="814"/>
      <c r="L29" s="815"/>
      <c r="M29" s="1"/>
      <c r="N29" s="195"/>
      <c r="O29" s="1"/>
      <c r="P29" s="1"/>
      <c r="Q29" s="1"/>
      <c r="R29" s="1"/>
    </row>
    <row r="30" spans="1:18" s="438" customFormat="1" ht="133.5" customHeight="1">
      <c r="A30" s="104" t="s">
        <v>63</v>
      </c>
      <c r="B30" s="105" t="s">
        <v>751</v>
      </c>
      <c r="C30" s="106" t="s">
        <v>207</v>
      </c>
      <c r="D30" s="106" t="s">
        <v>302</v>
      </c>
      <c r="E30" s="106">
        <v>1</v>
      </c>
      <c r="F30" s="106">
        <v>2023</v>
      </c>
      <c r="G30" s="106">
        <v>1</v>
      </c>
      <c r="H30" s="106">
        <v>1</v>
      </c>
      <c r="I30" s="106">
        <v>1</v>
      </c>
      <c r="J30" s="106">
        <v>1</v>
      </c>
      <c r="K30" s="106">
        <v>1</v>
      </c>
      <c r="L30" s="106">
        <v>1</v>
      </c>
      <c r="M30" s="1"/>
      <c r="N30" s="195"/>
      <c r="O30" s="1"/>
      <c r="P30" s="127" t="s">
        <v>522</v>
      </c>
      <c r="Q30" s="1"/>
      <c r="R30" s="1"/>
    </row>
    <row r="31" spans="1:18" s="438" customFormat="1" ht="52.5" customHeight="1">
      <c r="A31" s="423" t="s">
        <v>64</v>
      </c>
      <c r="B31" s="813" t="s">
        <v>523</v>
      </c>
      <c r="C31" s="814"/>
      <c r="D31" s="814"/>
      <c r="E31" s="814"/>
      <c r="F31" s="814"/>
      <c r="G31" s="814"/>
      <c r="H31" s="814"/>
      <c r="I31" s="814"/>
      <c r="J31" s="814"/>
      <c r="K31" s="814"/>
      <c r="L31" s="815"/>
      <c r="M31" s="1"/>
      <c r="N31" s="195"/>
      <c r="O31" s="1"/>
      <c r="P31" s="1"/>
      <c r="Q31" s="1"/>
      <c r="R31" s="1"/>
    </row>
    <row r="32" spans="1:18" s="438" customFormat="1" ht="151.5" customHeight="1">
      <c r="A32" s="104" t="s">
        <v>69</v>
      </c>
      <c r="B32" s="105" t="s">
        <v>524</v>
      </c>
      <c r="C32" s="106" t="s">
        <v>207</v>
      </c>
      <c r="D32" s="106" t="s">
        <v>302</v>
      </c>
      <c r="E32" s="106">
        <v>1</v>
      </c>
      <c r="F32" s="106">
        <v>2023</v>
      </c>
      <c r="G32" s="106">
        <v>1</v>
      </c>
      <c r="H32" s="106">
        <v>1</v>
      </c>
      <c r="I32" s="106">
        <v>1</v>
      </c>
      <c r="J32" s="106">
        <v>1</v>
      </c>
      <c r="K32" s="106">
        <v>1</v>
      </c>
      <c r="L32" s="106">
        <v>1</v>
      </c>
      <c r="M32" s="1"/>
      <c r="N32" s="195"/>
      <c r="O32" s="1"/>
      <c r="P32" s="127" t="s">
        <v>525</v>
      </c>
      <c r="Q32" s="1"/>
      <c r="R32" s="1"/>
    </row>
    <row r="33" spans="1:21" s="438" customFormat="1" ht="15.75" customHeight="1">
      <c r="A33" s="423" t="s">
        <v>70</v>
      </c>
      <c r="B33" s="813" t="s">
        <v>532</v>
      </c>
      <c r="C33" s="814"/>
      <c r="D33" s="814"/>
      <c r="E33" s="814"/>
      <c r="F33" s="814"/>
      <c r="G33" s="814"/>
      <c r="H33" s="814"/>
      <c r="I33" s="814"/>
      <c r="J33" s="814"/>
      <c r="K33" s="814"/>
      <c r="L33" s="815"/>
      <c r="M33" s="1"/>
      <c r="N33" s="195"/>
      <c r="O33" s="1"/>
      <c r="P33" s="1"/>
      <c r="Q33" s="1"/>
      <c r="R33" s="1"/>
    </row>
    <row r="34" spans="1:21" s="438" customFormat="1" ht="132" customHeight="1">
      <c r="A34" s="104" t="s">
        <v>74</v>
      </c>
      <c r="B34" s="105" t="s">
        <v>527</v>
      </c>
      <c r="C34" s="106" t="s">
        <v>49</v>
      </c>
      <c r="D34" s="106" t="s">
        <v>302</v>
      </c>
      <c r="E34" s="106">
        <v>1</v>
      </c>
      <c r="F34" s="106">
        <v>2023</v>
      </c>
      <c r="G34" s="106">
        <v>1</v>
      </c>
      <c r="H34" s="106">
        <v>1</v>
      </c>
      <c r="I34" s="106">
        <v>1</v>
      </c>
      <c r="J34" s="106">
        <v>1</v>
      </c>
      <c r="K34" s="106">
        <v>1</v>
      </c>
      <c r="L34" s="106">
        <v>1</v>
      </c>
      <c r="M34" s="1"/>
      <c r="N34" s="195"/>
      <c r="O34" s="596" t="s">
        <v>1393</v>
      </c>
      <c r="P34" s="127" t="s">
        <v>526</v>
      </c>
      <c r="Q34" s="1"/>
      <c r="R34" s="1"/>
    </row>
    <row r="35" spans="1:21" s="438" customFormat="1" ht="15.75" customHeight="1">
      <c r="A35" s="423" t="s">
        <v>75</v>
      </c>
      <c r="B35" s="813" t="s">
        <v>528</v>
      </c>
      <c r="C35" s="814"/>
      <c r="D35" s="814"/>
      <c r="E35" s="814"/>
      <c r="F35" s="814"/>
      <c r="G35" s="814"/>
      <c r="H35" s="814"/>
      <c r="I35" s="814"/>
      <c r="J35" s="814"/>
      <c r="K35" s="814"/>
      <c r="L35" s="815"/>
      <c r="M35" s="1"/>
      <c r="N35" s="195"/>
      <c r="O35" s="1"/>
      <c r="P35" s="1"/>
      <c r="Q35" s="1"/>
      <c r="R35" s="1"/>
    </row>
    <row r="36" spans="1:21" s="438" customFormat="1" ht="156.75" customHeight="1">
      <c r="A36" s="104">
        <v>5</v>
      </c>
      <c r="B36" s="105" t="s">
        <v>1394</v>
      </c>
      <c r="C36" s="106" t="s">
        <v>207</v>
      </c>
      <c r="D36" s="106" t="s">
        <v>302</v>
      </c>
      <c r="E36" s="106">
        <v>1</v>
      </c>
      <c r="F36" s="106">
        <v>2023</v>
      </c>
      <c r="G36" s="106">
        <v>1</v>
      </c>
      <c r="H36" s="106">
        <v>1</v>
      </c>
      <c r="I36" s="106">
        <v>1</v>
      </c>
      <c r="J36" s="106">
        <v>1</v>
      </c>
      <c r="K36" s="106">
        <v>1</v>
      </c>
      <c r="L36" s="106">
        <v>1</v>
      </c>
      <c r="M36" s="1"/>
      <c r="N36" s="195"/>
      <c r="O36" s="596" t="s">
        <v>1392</v>
      </c>
      <c r="P36" s="127" t="s">
        <v>518</v>
      </c>
      <c r="Q36" s="1"/>
      <c r="R36" s="1"/>
    </row>
    <row r="37" spans="1:21" s="438" customFormat="1" ht="42.75" customHeight="1">
      <c r="A37" s="423" t="s">
        <v>311</v>
      </c>
      <c r="B37" s="813" t="s">
        <v>519</v>
      </c>
      <c r="C37" s="814"/>
      <c r="D37" s="814"/>
      <c r="E37" s="814"/>
      <c r="F37" s="814"/>
      <c r="G37" s="814"/>
      <c r="H37" s="814"/>
      <c r="I37" s="814"/>
      <c r="J37" s="814"/>
      <c r="K37" s="814"/>
      <c r="L37" s="815"/>
      <c r="M37" s="1"/>
      <c r="N37" s="195"/>
      <c r="O37" s="1"/>
      <c r="P37" s="1"/>
      <c r="Q37" s="1"/>
      <c r="R37" s="1"/>
    </row>
    <row r="38" spans="1:21" s="438" customFormat="1" ht="136.5" customHeight="1">
      <c r="A38" s="104">
        <v>6</v>
      </c>
      <c r="B38" s="105" t="s">
        <v>631</v>
      </c>
      <c r="C38" s="106" t="s">
        <v>207</v>
      </c>
      <c r="D38" s="106" t="s">
        <v>302</v>
      </c>
      <c r="E38" s="106">
        <v>0</v>
      </c>
      <c r="F38" s="106">
        <v>2023</v>
      </c>
      <c r="G38" s="106">
        <v>1</v>
      </c>
      <c r="H38" s="106">
        <v>1</v>
      </c>
      <c r="I38" s="106">
        <v>1</v>
      </c>
      <c r="J38" s="106">
        <v>1</v>
      </c>
      <c r="K38" s="106">
        <v>1</v>
      </c>
      <c r="L38" s="106">
        <v>1</v>
      </c>
      <c r="M38" s="1"/>
      <c r="N38" s="195"/>
      <c r="O38" s="596" t="s">
        <v>1391</v>
      </c>
      <c r="P38" s="127" t="s">
        <v>632</v>
      </c>
      <c r="Q38" s="1"/>
      <c r="R38" s="1"/>
    </row>
    <row r="39" spans="1:21" s="438" customFormat="1" ht="42" customHeight="1">
      <c r="A39" s="423" t="s">
        <v>365</v>
      </c>
      <c r="B39" s="813" t="s">
        <v>1395</v>
      </c>
      <c r="C39" s="814"/>
      <c r="D39" s="814"/>
      <c r="E39" s="814"/>
      <c r="F39" s="814"/>
      <c r="G39" s="814"/>
      <c r="H39" s="814"/>
      <c r="I39" s="814"/>
      <c r="J39" s="814"/>
      <c r="K39" s="814"/>
      <c r="L39" s="815"/>
      <c r="M39" s="1"/>
      <c r="N39" s="195"/>
      <c r="O39" s="1"/>
      <c r="P39" s="1"/>
      <c r="Q39" s="1"/>
      <c r="R39" s="1"/>
    </row>
    <row r="40" spans="1:21" s="438" customFormat="1" ht="168" customHeight="1">
      <c r="A40" s="104">
        <v>7</v>
      </c>
      <c r="B40" s="105" t="s">
        <v>638</v>
      </c>
      <c r="C40" s="106" t="s">
        <v>207</v>
      </c>
      <c r="D40" s="106" t="s">
        <v>302</v>
      </c>
      <c r="E40" s="106">
        <v>0</v>
      </c>
      <c r="F40" s="106">
        <v>2023</v>
      </c>
      <c r="G40" s="106">
        <v>1</v>
      </c>
      <c r="H40" s="106">
        <v>1</v>
      </c>
      <c r="I40" s="106">
        <v>1</v>
      </c>
      <c r="J40" s="106">
        <v>1</v>
      </c>
      <c r="K40" s="106">
        <v>1</v>
      </c>
      <c r="L40" s="106">
        <v>1</v>
      </c>
      <c r="M40" s="1"/>
      <c r="N40" s="195"/>
      <c r="O40" s="1"/>
      <c r="P40" s="127" t="s">
        <v>633</v>
      </c>
      <c r="Q40" s="1"/>
      <c r="R40" s="1"/>
    </row>
    <row r="41" spans="1:21" s="438" customFormat="1" ht="57" customHeight="1">
      <c r="A41" s="423" t="s">
        <v>368</v>
      </c>
      <c r="B41" s="813" t="s">
        <v>1396</v>
      </c>
      <c r="C41" s="814"/>
      <c r="D41" s="814"/>
      <c r="E41" s="814"/>
      <c r="F41" s="814"/>
      <c r="G41" s="814"/>
      <c r="H41" s="814"/>
      <c r="I41" s="814"/>
      <c r="J41" s="814"/>
      <c r="K41" s="814"/>
      <c r="L41" s="815"/>
      <c r="M41" s="1"/>
      <c r="N41" s="195"/>
      <c r="O41" s="1"/>
      <c r="P41" s="1"/>
      <c r="Q41" s="1"/>
      <c r="R41" s="1"/>
    </row>
    <row r="42" spans="1:21" s="438" customFormat="1" ht="78.75">
      <c r="A42" s="446">
        <v>8</v>
      </c>
      <c r="B42" s="447" t="s">
        <v>1346</v>
      </c>
      <c r="C42" s="441" t="s">
        <v>207</v>
      </c>
      <c r="D42" s="441" t="s">
        <v>302</v>
      </c>
      <c r="E42" s="441">
        <v>0</v>
      </c>
      <c r="F42" s="441">
        <v>2023</v>
      </c>
      <c r="G42" s="441">
        <v>1</v>
      </c>
      <c r="H42" s="441" t="s">
        <v>79</v>
      </c>
      <c r="I42" s="441" t="s">
        <v>79</v>
      </c>
      <c r="J42" s="441" t="s">
        <v>79</v>
      </c>
      <c r="K42" s="441" t="s">
        <v>79</v>
      </c>
      <c r="L42" s="441" t="s">
        <v>79</v>
      </c>
      <c r="M42" s="442" t="s">
        <v>1347</v>
      </c>
      <c r="N42" s="195"/>
      <c r="O42" s="1"/>
      <c r="P42" s="1"/>
      <c r="Q42" s="1"/>
      <c r="R42" s="1"/>
    </row>
    <row r="43" spans="1:21" s="438" customFormat="1" ht="57.75" customHeight="1">
      <c r="A43" s="423" t="s">
        <v>372</v>
      </c>
      <c r="B43" s="813" t="s">
        <v>1348</v>
      </c>
      <c r="C43" s="814"/>
      <c r="D43" s="814"/>
      <c r="E43" s="814"/>
      <c r="F43" s="814"/>
      <c r="G43" s="814"/>
      <c r="H43" s="814"/>
      <c r="I43" s="814"/>
      <c r="J43" s="814"/>
      <c r="K43" s="814"/>
      <c r="L43" s="815"/>
      <c r="M43" s="1"/>
      <c r="N43" s="195"/>
      <c r="O43" s="1"/>
      <c r="P43" s="1"/>
      <c r="Q43" s="1"/>
      <c r="R43" s="1"/>
    </row>
    <row r="44" spans="1:21" s="438" customFormat="1" ht="15.75" customHeight="1">
      <c r="A44" s="4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95"/>
      <c r="O44" s="1"/>
      <c r="P44" s="1"/>
      <c r="Q44" s="1"/>
      <c r="R44" s="1"/>
    </row>
    <row r="45" spans="1:21" s="438" customFormat="1">
      <c r="A45" s="958" t="s">
        <v>1349</v>
      </c>
      <c r="B45" s="958"/>
      <c r="C45" s="958"/>
      <c r="D45" s="958"/>
      <c r="E45" s="958"/>
      <c r="F45" s="958"/>
      <c r="G45" s="958"/>
      <c r="H45" s="958"/>
      <c r="I45" s="958"/>
      <c r="J45" s="958"/>
      <c r="K45" s="958"/>
      <c r="L45" s="958"/>
      <c r="M45" s="1"/>
      <c r="N45" s="195"/>
      <c r="O45" s="1"/>
      <c r="P45" s="1"/>
      <c r="Q45" s="1"/>
      <c r="R45" s="1"/>
    </row>
    <row r="46" spans="1:21" s="438" customFormat="1" ht="15.75" customHeight="1">
      <c r="A46" s="821" t="s">
        <v>121</v>
      </c>
      <c r="B46" s="821"/>
      <c r="C46" s="821"/>
      <c r="D46" s="821"/>
      <c r="E46" s="821"/>
      <c r="F46" s="795" t="s">
        <v>87</v>
      </c>
      <c r="G46" s="795"/>
      <c r="H46" s="795"/>
      <c r="I46" s="795"/>
      <c r="J46" s="795"/>
      <c r="K46" s="795"/>
      <c r="L46" s="795"/>
      <c r="M46" s="1"/>
      <c r="N46" s="195"/>
      <c r="O46" s="1"/>
      <c r="P46" s="1"/>
      <c r="Q46" s="1"/>
      <c r="R46" s="1"/>
    </row>
    <row r="47" spans="1:21" s="438" customFormat="1" ht="15.75" customHeight="1">
      <c r="A47" s="821"/>
      <c r="B47" s="821"/>
      <c r="C47" s="821"/>
      <c r="D47" s="821"/>
      <c r="E47" s="821"/>
      <c r="F47" s="421">
        <v>2025</v>
      </c>
      <c r="G47" s="421">
        <v>2026</v>
      </c>
      <c r="H47" s="421">
        <v>2027</v>
      </c>
      <c r="I47" s="421">
        <v>2028</v>
      </c>
      <c r="J47" s="421">
        <v>2029</v>
      </c>
      <c r="K47" s="421">
        <v>2030</v>
      </c>
      <c r="L47" s="421" t="s">
        <v>24</v>
      </c>
      <c r="M47" s="1"/>
      <c r="N47" s="195"/>
      <c r="O47" s="1"/>
      <c r="P47" s="1"/>
      <c r="Q47" s="1"/>
      <c r="R47" s="1"/>
    </row>
    <row r="48" spans="1:21" s="438" customFormat="1" ht="15.75" customHeight="1">
      <c r="A48" s="822" t="s">
        <v>122</v>
      </c>
      <c r="B48" s="822"/>
      <c r="C48" s="822"/>
      <c r="D48" s="822"/>
      <c r="E48" s="822"/>
      <c r="F48" s="124">
        <f>F116+F66+F106+F86+F96+F76+F126+F136</f>
        <v>308725.859</v>
      </c>
      <c r="G48" s="124">
        <f t="shared" ref="F48:K50" si="0">G116+G66+G106+G86+G96+G76+G126</f>
        <v>342821.60200000001</v>
      </c>
      <c r="H48" s="124">
        <f t="shared" si="0"/>
        <v>345821.60200000001</v>
      </c>
      <c r="I48" s="124">
        <f t="shared" si="0"/>
        <v>345821.60200000001</v>
      </c>
      <c r="J48" s="124">
        <f t="shared" si="0"/>
        <v>345821.60200000001</v>
      </c>
      <c r="K48" s="124">
        <f t="shared" si="0"/>
        <v>345821.60200000001</v>
      </c>
      <c r="L48" s="124">
        <f>SUM(F48:K48)</f>
        <v>2034833.8689999999</v>
      </c>
      <c r="M48" s="1"/>
      <c r="N48" s="250"/>
      <c r="O48" s="224"/>
      <c r="P48" s="224"/>
      <c r="Q48" s="154"/>
      <c r="R48" s="62"/>
      <c r="U48" s="294"/>
    </row>
    <row r="49" spans="1:23" s="438" customFormat="1" ht="15.75" customHeight="1">
      <c r="A49" s="804" t="s">
        <v>89</v>
      </c>
      <c r="B49" s="804"/>
      <c r="C49" s="804"/>
      <c r="D49" s="804"/>
      <c r="E49" s="804"/>
      <c r="F49" s="231">
        <f>F117+F67+F107+F87+F97+F77+F127+F137</f>
        <v>308725.859</v>
      </c>
      <c r="G49" s="125">
        <f t="shared" ref="G49:K49" si="1">G117+G67+G107+G87+G97+G77+G127+G137</f>
        <v>342821.60200000001</v>
      </c>
      <c r="H49" s="125">
        <f t="shared" si="1"/>
        <v>345821.60200000001</v>
      </c>
      <c r="I49" s="125">
        <f t="shared" si="1"/>
        <v>345821.60200000001</v>
      </c>
      <c r="J49" s="125">
        <f t="shared" si="1"/>
        <v>345821.60200000001</v>
      </c>
      <c r="K49" s="125">
        <f t="shared" si="1"/>
        <v>345821.60200000001</v>
      </c>
      <c r="L49" s="125">
        <f>SUM(F49:K49)</f>
        <v>2034833.8689999999</v>
      </c>
      <c r="M49" s="1"/>
      <c r="N49" s="255">
        <v>302698.65600000002</v>
      </c>
      <c r="O49" s="255">
        <v>342821.59899999999</v>
      </c>
      <c r="P49" s="255">
        <v>345821.59899999999</v>
      </c>
      <c r="Q49" s="62"/>
      <c r="R49" s="62"/>
      <c r="U49" s="294"/>
    </row>
    <row r="50" spans="1:23" s="438" customFormat="1">
      <c r="A50" s="810"/>
      <c r="B50" s="811" t="s">
        <v>90</v>
      </c>
      <c r="C50" s="811"/>
      <c r="D50" s="811"/>
      <c r="E50" s="811"/>
      <c r="F50" s="125">
        <f t="shared" si="0"/>
        <v>0</v>
      </c>
      <c r="G50" s="125">
        <f t="shared" si="0"/>
        <v>0</v>
      </c>
      <c r="H50" s="125">
        <f t="shared" si="0"/>
        <v>0</v>
      </c>
      <c r="I50" s="125">
        <f t="shared" si="0"/>
        <v>0</v>
      </c>
      <c r="J50" s="125">
        <f t="shared" si="0"/>
        <v>0</v>
      </c>
      <c r="K50" s="125">
        <f t="shared" si="0"/>
        <v>0</v>
      </c>
      <c r="L50" s="125">
        <f>L118+L68+L108+L88+L98+L78+L128</f>
        <v>0</v>
      </c>
      <c r="M50" s="1"/>
      <c r="N50" s="223">
        <f>N49-F49</f>
        <v>-6027.2029999999795</v>
      </c>
      <c r="O50" s="223">
        <f>O49-G49</f>
        <v>-3.0000000260770321E-3</v>
      </c>
      <c r="P50" s="223">
        <f>P49-H49</f>
        <v>-3.0000000260770321E-3</v>
      </c>
      <c r="Q50" s="1"/>
      <c r="R50" s="1"/>
      <c r="U50" s="294"/>
    </row>
    <row r="51" spans="1:23" s="438" customFormat="1" ht="15.75" customHeight="1">
      <c r="A51" s="810"/>
      <c r="B51" s="806" t="s">
        <v>91</v>
      </c>
      <c r="C51" s="806"/>
      <c r="D51" s="806"/>
      <c r="E51" s="806"/>
      <c r="F51" s="232">
        <v>0</v>
      </c>
      <c r="G51" s="232">
        <v>0</v>
      </c>
      <c r="H51" s="232">
        <v>0</v>
      </c>
      <c r="I51" s="232">
        <v>0</v>
      </c>
      <c r="J51" s="232">
        <v>0</v>
      </c>
      <c r="K51" s="232">
        <v>0</v>
      </c>
      <c r="L51" s="232">
        <v>0</v>
      </c>
      <c r="M51" s="1"/>
      <c r="N51" s="1"/>
      <c r="O51" s="1"/>
      <c r="P51" s="1"/>
      <c r="Q51" s="1"/>
      <c r="R51" s="1"/>
      <c r="U51" s="294"/>
      <c r="W51" s="444"/>
    </row>
    <row r="52" spans="1:23" s="438" customFormat="1" ht="15.75" customHeight="1">
      <c r="A52" s="810"/>
      <c r="B52" s="804" t="s">
        <v>40</v>
      </c>
      <c r="C52" s="804"/>
      <c r="D52" s="804"/>
      <c r="E52" s="804"/>
      <c r="F52" s="232">
        <v>0</v>
      </c>
      <c r="G52" s="232">
        <v>0</v>
      </c>
      <c r="H52" s="232">
        <v>0</v>
      </c>
      <c r="I52" s="232">
        <v>0</v>
      </c>
      <c r="J52" s="232">
        <v>0</v>
      </c>
      <c r="K52" s="232">
        <v>0</v>
      </c>
      <c r="L52" s="232">
        <v>0</v>
      </c>
      <c r="M52" s="1"/>
      <c r="N52" s="1"/>
      <c r="O52" s="1"/>
      <c r="P52" s="1"/>
      <c r="Q52" s="1"/>
      <c r="R52" s="1"/>
      <c r="U52" s="294"/>
    </row>
    <row r="53" spans="1:23" s="438" customFormat="1" ht="15.75" customHeight="1">
      <c r="A53" s="810"/>
      <c r="B53" s="804" t="s">
        <v>123</v>
      </c>
      <c r="C53" s="804"/>
      <c r="D53" s="804"/>
      <c r="E53" s="804"/>
      <c r="F53" s="232">
        <v>0</v>
      </c>
      <c r="G53" s="232">
        <v>0</v>
      </c>
      <c r="H53" s="232">
        <v>0</v>
      </c>
      <c r="I53" s="232">
        <v>0</v>
      </c>
      <c r="J53" s="232">
        <v>0</v>
      </c>
      <c r="K53" s="232">
        <v>0</v>
      </c>
      <c r="L53" s="232">
        <v>0</v>
      </c>
      <c r="M53" s="1"/>
      <c r="N53" s="1"/>
      <c r="O53" s="1"/>
      <c r="P53" s="1"/>
      <c r="Q53" s="1"/>
      <c r="R53" s="1"/>
      <c r="U53" s="294"/>
    </row>
    <row r="54" spans="1:23" s="438" customFormat="1" ht="15.75" customHeight="1">
      <c r="A54" s="804" t="s">
        <v>93</v>
      </c>
      <c r="B54" s="804"/>
      <c r="C54" s="804"/>
      <c r="D54" s="804"/>
      <c r="E54" s="804"/>
      <c r="F54" s="233">
        <f t="shared" ref="F54:L54" si="2">F122+F72+F112+F92+F102+F82+F132</f>
        <v>0</v>
      </c>
      <c r="G54" s="233">
        <f t="shared" si="2"/>
        <v>0</v>
      </c>
      <c r="H54" s="233">
        <f t="shared" si="2"/>
        <v>0</v>
      </c>
      <c r="I54" s="233">
        <f>I122+I72+I112+I92+I102+I82+I132</f>
        <v>0</v>
      </c>
      <c r="J54" s="233">
        <f t="shared" si="2"/>
        <v>0</v>
      </c>
      <c r="K54" s="233">
        <f t="shared" si="2"/>
        <v>0</v>
      </c>
      <c r="L54" s="233">
        <f t="shared" si="2"/>
        <v>0</v>
      </c>
      <c r="M54" s="1"/>
      <c r="N54" s="1"/>
      <c r="O54" s="1"/>
      <c r="P54" s="1"/>
      <c r="Q54" s="1"/>
      <c r="R54" s="1"/>
      <c r="U54" s="294"/>
    </row>
    <row r="55" spans="1:23" s="438" customFormat="1" ht="15.75" customHeight="1">
      <c r="A55" s="804" t="s">
        <v>94</v>
      </c>
      <c r="B55" s="804"/>
      <c r="C55" s="804"/>
      <c r="D55" s="804"/>
      <c r="E55" s="804"/>
      <c r="F55" s="232">
        <v>0</v>
      </c>
      <c r="G55" s="232">
        <v>0</v>
      </c>
      <c r="H55" s="232">
        <v>0</v>
      </c>
      <c r="I55" s="232">
        <v>0</v>
      </c>
      <c r="J55" s="232">
        <v>0</v>
      </c>
      <c r="K55" s="232">
        <v>0</v>
      </c>
      <c r="L55" s="232">
        <v>0</v>
      </c>
      <c r="M55" s="1"/>
      <c r="N55" s="1"/>
      <c r="O55" s="1"/>
      <c r="P55" s="1"/>
      <c r="Q55" s="1"/>
      <c r="R55" s="1"/>
      <c r="U55" s="294"/>
    </row>
    <row r="56" spans="1:23" s="438" customFormat="1" ht="15.75" customHeight="1">
      <c r="A56" s="804" t="s">
        <v>95</v>
      </c>
      <c r="B56" s="804"/>
      <c r="C56" s="804"/>
      <c r="D56" s="804"/>
      <c r="E56" s="804"/>
      <c r="F56" s="232">
        <v>0</v>
      </c>
      <c r="G56" s="232">
        <v>0</v>
      </c>
      <c r="H56" s="232">
        <v>0</v>
      </c>
      <c r="I56" s="232">
        <v>0</v>
      </c>
      <c r="J56" s="232">
        <v>0</v>
      </c>
      <c r="K56" s="232">
        <v>0</v>
      </c>
      <c r="L56" s="232">
        <v>0</v>
      </c>
      <c r="M56" s="1"/>
      <c r="N56" s="1"/>
      <c r="O56" s="1"/>
      <c r="P56" s="1"/>
      <c r="Q56" s="1"/>
      <c r="R56" s="1"/>
      <c r="U56" s="294"/>
    </row>
    <row r="57" spans="1:23" s="438" customFormat="1" ht="15.75" customHeight="1">
      <c r="A57" s="807" t="s">
        <v>836</v>
      </c>
      <c r="B57" s="808"/>
      <c r="C57" s="808"/>
      <c r="D57" s="808"/>
      <c r="E57" s="809"/>
      <c r="F57" s="295">
        <f>F66+F76+F86+F96+F106+F116+F126+F136</f>
        <v>308725.859</v>
      </c>
      <c r="G57" s="295">
        <f t="shared" ref="G57:L59" si="3">G66+G76+G86+G96+G106+G116+G126</f>
        <v>342821.60200000001</v>
      </c>
      <c r="H57" s="295">
        <f t="shared" si="3"/>
        <v>345821.60200000001</v>
      </c>
      <c r="I57" s="295">
        <f t="shared" si="3"/>
        <v>345821.60200000001</v>
      </c>
      <c r="J57" s="295">
        <f t="shared" si="3"/>
        <v>345821.60200000001</v>
      </c>
      <c r="K57" s="295">
        <f t="shared" si="3"/>
        <v>345821.60200000001</v>
      </c>
      <c r="L57" s="295">
        <f t="shared" si="3"/>
        <v>2028806.6690000002</v>
      </c>
      <c r="M57" s="1"/>
      <c r="N57" s="1"/>
      <c r="O57" s="1"/>
      <c r="P57" s="1"/>
      <c r="Q57" s="1"/>
      <c r="R57" s="1"/>
      <c r="U57" s="294"/>
    </row>
    <row r="58" spans="1:23" s="438" customFormat="1" ht="15.75" customHeight="1">
      <c r="A58" s="804" t="s">
        <v>89</v>
      </c>
      <c r="B58" s="804"/>
      <c r="C58" s="804"/>
      <c r="D58" s="804"/>
      <c r="E58" s="804"/>
      <c r="F58" s="231">
        <f>F67+F77+F87+F97+F107+F117+F127+F137</f>
        <v>308725.859</v>
      </c>
      <c r="G58" s="231">
        <f t="shared" si="3"/>
        <v>342821.60200000001</v>
      </c>
      <c r="H58" s="231">
        <f t="shared" si="3"/>
        <v>345821.60200000001</v>
      </c>
      <c r="I58" s="231">
        <f t="shared" si="3"/>
        <v>345821.60200000001</v>
      </c>
      <c r="J58" s="231">
        <f t="shared" si="3"/>
        <v>345821.60200000001</v>
      </c>
      <c r="K58" s="231">
        <f t="shared" si="3"/>
        <v>345821.60200000001</v>
      </c>
      <c r="L58" s="231">
        <f t="shared" si="3"/>
        <v>2028806.6690000002</v>
      </c>
      <c r="M58" s="1"/>
      <c r="N58" s="1"/>
      <c r="O58" s="1"/>
      <c r="P58" s="1"/>
      <c r="Q58" s="1"/>
      <c r="R58" s="1"/>
      <c r="U58" s="294"/>
    </row>
    <row r="59" spans="1:23" s="438" customFormat="1">
      <c r="A59" s="810"/>
      <c r="B59" s="811" t="s">
        <v>90</v>
      </c>
      <c r="C59" s="811"/>
      <c r="D59" s="811"/>
      <c r="E59" s="811"/>
      <c r="F59" s="231">
        <f>F68+F78+F88+F98+F108+F118+F128</f>
        <v>0</v>
      </c>
      <c r="G59" s="231">
        <f t="shared" si="3"/>
        <v>0</v>
      </c>
      <c r="H59" s="231">
        <f t="shared" si="3"/>
        <v>0</v>
      </c>
      <c r="I59" s="231">
        <f t="shared" si="3"/>
        <v>0</v>
      </c>
      <c r="J59" s="231">
        <f t="shared" si="3"/>
        <v>0</v>
      </c>
      <c r="K59" s="231">
        <f t="shared" si="3"/>
        <v>0</v>
      </c>
      <c r="L59" s="231">
        <f t="shared" si="3"/>
        <v>0</v>
      </c>
      <c r="M59" s="1"/>
      <c r="N59" s="1"/>
      <c r="O59" s="1"/>
      <c r="P59" s="1"/>
      <c r="Q59" s="1"/>
      <c r="R59" s="1"/>
      <c r="U59" s="294"/>
    </row>
    <row r="60" spans="1:23" s="438" customFormat="1" ht="15.75" customHeight="1">
      <c r="A60" s="810"/>
      <c r="B60" s="806" t="s">
        <v>91</v>
      </c>
      <c r="C60" s="806"/>
      <c r="D60" s="806"/>
      <c r="E60" s="806"/>
      <c r="F60" s="232">
        <v>0</v>
      </c>
      <c r="G60" s="232">
        <v>0</v>
      </c>
      <c r="H60" s="232">
        <v>0</v>
      </c>
      <c r="I60" s="232">
        <v>0</v>
      </c>
      <c r="J60" s="232">
        <v>0</v>
      </c>
      <c r="K60" s="232">
        <v>0</v>
      </c>
      <c r="L60" s="232">
        <v>0</v>
      </c>
      <c r="M60" s="1"/>
      <c r="N60" s="1"/>
      <c r="O60" s="1"/>
      <c r="P60" s="1"/>
      <c r="Q60" s="1"/>
      <c r="R60" s="1"/>
      <c r="U60" s="294"/>
    </row>
    <row r="61" spans="1:23" s="438" customFormat="1" ht="15.75" customHeight="1">
      <c r="A61" s="810"/>
      <c r="B61" s="804" t="s">
        <v>40</v>
      </c>
      <c r="C61" s="804"/>
      <c r="D61" s="804"/>
      <c r="E61" s="804"/>
      <c r="F61" s="232">
        <v>0</v>
      </c>
      <c r="G61" s="232">
        <v>0</v>
      </c>
      <c r="H61" s="232">
        <v>0</v>
      </c>
      <c r="I61" s="232">
        <v>0</v>
      </c>
      <c r="J61" s="232">
        <v>0</v>
      </c>
      <c r="K61" s="232">
        <v>0</v>
      </c>
      <c r="L61" s="232">
        <v>0</v>
      </c>
      <c r="M61" s="1"/>
      <c r="N61" s="1"/>
      <c r="O61" s="1"/>
      <c r="P61" s="1"/>
      <c r="Q61" s="1"/>
      <c r="R61" s="1"/>
      <c r="U61" s="294"/>
    </row>
    <row r="62" spans="1:23" s="438" customFormat="1" ht="15.75" customHeight="1">
      <c r="A62" s="810"/>
      <c r="B62" s="804" t="s">
        <v>123</v>
      </c>
      <c r="C62" s="804"/>
      <c r="D62" s="804"/>
      <c r="E62" s="804"/>
      <c r="F62" s="232">
        <v>0</v>
      </c>
      <c r="G62" s="232">
        <v>0</v>
      </c>
      <c r="H62" s="232">
        <v>0</v>
      </c>
      <c r="I62" s="232">
        <v>0</v>
      </c>
      <c r="J62" s="232">
        <v>0</v>
      </c>
      <c r="K62" s="232">
        <v>0</v>
      </c>
      <c r="L62" s="232">
        <v>0</v>
      </c>
      <c r="M62" s="1"/>
      <c r="N62" s="1"/>
      <c r="O62" s="1"/>
      <c r="P62" s="1"/>
      <c r="Q62" s="1"/>
      <c r="R62" s="1"/>
      <c r="U62" s="294"/>
    </row>
    <row r="63" spans="1:23" s="438" customFormat="1" ht="15.75" customHeight="1">
      <c r="A63" s="804" t="s">
        <v>93</v>
      </c>
      <c r="B63" s="804"/>
      <c r="C63" s="804"/>
      <c r="D63" s="804"/>
      <c r="E63" s="804"/>
      <c r="F63" s="232">
        <v>0</v>
      </c>
      <c r="G63" s="232">
        <v>0</v>
      </c>
      <c r="H63" s="232">
        <v>0</v>
      </c>
      <c r="I63" s="232">
        <v>0</v>
      </c>
      <c r="J63" s="232">
        <v>0</v>
      </c>
      <c r="K63" s="232">
        <v>0</v>
      </c>
      <c r="L63" s="232">
        <v>0</v>
      </c>
      <c r="M63" s="1"/>
      <c r="N63" s="1"/>
      <c r="O63" s="1"/>
      <c r="P63" s="1"/>
      <c r="Q63" s="1"/>
      <c r="R63" s="1"/>
      <c r="U63" s="294"/>
    </row>
    <row r="64" spans="1:23" s="438" customFormat="1" ht="15" customHeight="1">
      <c r="A64" s="804" t="s">
        <v>94</v>
      </c>
      <c r="B64" s="804"/>
      <c r="C64" s="804"/>
      <c r="D64" s="804"/>
      <c r="E64" s="804"/>
      <c r="F64" s="232">
        <v>0</v>
      </c>
      <c r="G64" s="232">
        <v>0</v>
      </c>
      <c r="H64" s="232">
        <v>0</v>
      </c>
      <c r="I64" s="232">
        <v>0</v>
      </c>
      <c r="J64" s="232">
        <v>0</v>
      </c>
      <c r="K64" s="232">
        <v>0</v>
      </c>
      <c r="L64" s="232">
        <v>0</v>
      </c>
      <c r="M64" s="1"/>
      <c r="N64" s="1"/>
      <c r="O64" s="1"/>
      <c r="P64" s="1"/>
      <c r="Q64" s="1"/>
      <c r="R64" s="1"/>
      <c r="U64" s="294"/>
    </row>
    <row r="65" spans="1:21" s="438" customFormat="1" ht="15.75" customHeight="1">
      <c r="A65" s="804" t="s">
        <v>95</v>
      </c>
      <c r="B65" s="804"/>
      <c r="C65" s="804"/>
      <c r="D65" s="804"/>
      <c r="E65" s="804"/>
      <c r="F65" s="232">
        <v>0</v>
      </c>
      <c r="G65" s="232">
        <v>0</v>
      </c>
      <c r="H65" s="232">
        <v>0</v>
      </c>
      <c r="I65" s="232">
        <v>0</v>
      </c>
      <c r="J65" s="232">
        <v>0</v>
      </c>
      <c r="K65" s="232">
        <v>0</v>
      </c>
      <c r="L65" s="232">
        <v>0</v>
      </c>
      <c r="M65" s="1"/>
      <c r="N65" s="1"/>
      <c r="O65" s="1"/>
      <c r="P65" s="1"/>
      <c r="Q65" s="1"/>
      <c r="R65" s="1"/>
      <c r="U65" s="294"/>
    </row>
    <row r="66" spans="1:21" s="438" customFormat="1" ht="15.75" customHeight="1">
      <c r="A66" s="812" t="s">
        <v>837</v>
      </c>
      <c r="B66" s="812"/>
      <c r="C66" s="812"/>
      <c r="D66" s="812"/>
      <c r="E66" s="812"/>
      <c r="F66" s="124">
        <f>F67+F72</f>
        <v>18253.156999999999</v>
      </c>
      <c r="G66" s="124">
        <f t="shared" ref="G66:K66" si="4">G67+G72</f>
        <v>51735.1</v>
      </c>
      <c r="H66" s="124">
        <f t="shared" si="4"/>
        <v>46735.1</v>
      </c>
      <c r="I66" s="124">
        <f t="shared" si="4"/>
        <v>46735.1</v>
      </c>
      <c r="J66" s="124">
        <f t="shared" si="4"/>
        <v>46735.1</v>
      </c>
      <c r="K66" s="124">
        <f t="shared" si="4"/>
        <v>46735.1</v>
      </c>
      <c r="L66" s="124">
        <f>SUM(F66:K66)</f>
        <v>256928.65700000001</v>
      </c>
      <c r="M66" s="219" t="s">
        <v>706</v>
      </c>
      <c r="N66" s="1"/>
      <c r="O66" s="1"/>
      <c r="P66" s="1"/>
      <c r="Q66" s="1"/>
      <c r="R66" s="1"/>
      <c r="U66" s="294"/>
    </row>
    <row r="67" spans="1:21" s="438" customFormat="1" ht="15.75" customHeight="1">
      <c r="A67" s="804" t="s">
        <v>89</v>
      </c>
      <c r="B67" s="804"/>
      <c r="C67" s="804"/>
      <c r="D67" s="804"/>
      <c r="E67" s="804"/>
      <c r="F67" s="125">
        <v>18253.156999999999</v>
      </c>
      <c r="G67" s="125">
        <v>51735.1</v>
      </c>
      <c r="H67" s="125">
        <v>46735.1</v>
      </c>
      <c r="I67" s="125">
        <v>46735.1</v>
      </c>
      <c r="J67" s="125">
        <v>46735.1</v>
      </c>
      <c r="K67" s="125">
        <v>46735.1</v>
      </c>
      <c r="L67" s="125">
        <f>SUM(F67:K67)</f>
        <v>256928.65700000001</v>
      </c>
      <c r="M67" s="1"/>
      <c r="N67" s="255">
        <v>18253.156999999999</v>
      </c>
      <c r="O67" s="255">
        <v>51735.1</v>
      </c>
      <c r="P67" s="255">
        <v>46735.1</v>
      </c>
      <c r="Q67" s="1"/>
      <c r="R67" s="1"/>
      <c r="U67" s="294"/>
    </row>
    <row r="68" spans="1:21" s="438" customFormat="1">
      <c r="A68" s="810"/>
      <c r="B68" s="811" t="s">
        <v>90</v>
      </c>
      <c r="C68" s="811"/>
      <c r="D68" s="811"/>
      <c r="E68" s="811"/>
      <c r="F68" s="231">
        <v>0</v>
      </c>
      <c r="G68" s="231">
        <v>0</v>
      </c>
      <c r="H68" s="231">
        <v>0</v>
      </c>
      <c r="I68" s="231">
        <v>0</v>
      </c>
      <c r="J68" s="231">
        <v>0</v>
      </c>
      <c r="K68" s="231">
        <v>0</v>
      </c>
      <c r="L68" s="231">
        <v>0</v>
      </c>
      <c r="M68" s="1"/>
      <c r="N68" s="1"/>
      <c r="O68" s="1"/>
      <c r="P68" s="1"/>
      <c r="Q68" s="1"/>
      <c r="R68" s="1"/>
      <c r="U68" s="294"/>
    </row>
    <row r="69" spans="1:21" s="438" customFormat="1" ht="15.75" customHeight="1">
      <c r="A69" s="810"/>
      <c r="B69" s="806" t="s">
        <v>91</v>
      </c>
      <c r="C69" s="806"/>
      <c r="D69" s="806"/>
      <c r="E69" s="806"/>
      <c r="F69" s="231">
        <v>0</v>
      </c>
      <c r="G69" s="231">
        <v>0</v>
      </c>
      <c r="H69" s="231">
        <v>0</v>
      </c>
      <c r="I69" s="231">
        <v>0</v>
      </c>
      <c r="J69" s="231">
        <v>0</v>
      </c>
      <c r="K69" s="231">
        <v>0</v>
      </c>
      <c r="L69" s="231">
        <v>0</v>
      </c>
      <c r="M69" s="1"/>
      <c r="N69" s="1"/>
      <c r="O69" s="1"/>
      <c r="P69" s="1"/>
      <c r="Q69" s="1"/>
      <c r="R69" s="1"/>
      <c r="U69" s="294"/>
    </row>
    <row r="70" spans="1:21" s="438" customFormat="1" ht="15.75" customHeight="1">
      <c r="A70" s="810"/>
      <c r="B70" s="804" t="s">
        <v>40</v>
      </c>
      <c r="C70" s="804"/>
      <c r="D70" s="804"/>
      <c r="E70" s="804"/>
      <c r="F70" s="231">
        <v>0</v>
      </c>
      <c r="G70" s="231">
        <v>0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1"/>
      <c r="N70" s="1"/>
      <c r="O70" s="1"/>
      <c r="P70" s="1"/>
      <c r="Q70" s="1"/>
      <c r="R70" s="1"/>
      <c r="U70" s="294"/>
    </row>
    <row r="71" spans="1:21" s="438" customFormat="1" ht="15.75" customHeight="1">
      <c r="A71" s="810"/>
      <c r="B71" s="804" t="s">
        <v>123</v>
      </c>
      <c r="C71" s="804"/>
      <c r="D71" s="804"/>
      <c r="E71" s="804"/>
      <c r="F71" s="231">
        <v>0</v>
      </c>
      <c r="G71" s="231">
        <v>0</v>
      </c>
      <c r="H71" s="231">
        <v>0</v>
      </c>
      <c r="I71" s="231">
        <v>0</v>
      </c>
      <c r="J71" s="231">
        <v>0</v>
      </c>
      <c r="K71" s="231">
        <v>0</v>
      </c>
      <c r="L71" s="231">
        <v>0</v>
      </c>
      <c r="M71" s="1"/>
      <c r="N71" s="1"/>
      <c r="O71" s="1"/>
      <c r="P71" s="1"/>
      <c r="Q71" s="1"/>
      <c r="R71" s="1"/>
      <c r="U71" s="294"/>
    </row>
    <row r="72" spans="1:21" s="438" customFormat="1" ht="15.75" customHeight="1">
      <c r="A72" s="804" t="s">
        <v>93</v>
      </c>
      <c r="B72" s="804"/>
      <c r="C72" s="804"/>
      <c r="D72" s="804"/>
      <c r="E72" s="804"/>
      <c r="F72" s="125">
        <v>0</v>
      </c>
      <c r="G72" s="125">
        <v>0</v>
      </c>
      <c r="H72" s="125">
        <v>0</v>
      </c>
      <c r="I72" s="125">
        <v>0</v>
      </c>
      <c r="J72" s="125">
        <v>0</v>
      </c>
      <c r="K72" s="125">
        <v>0</v>
      </c>
      <c r="L72" s="125">
        <v>0</v>
      </c>
      <c r="M72" s="1"/>
      <c r="N72" s="1"/>
      <c r="O72" s="1"/>
      <c r="P72" s="1"/>
      <c r="Q72" s="1"/>
      <c r="R72" s="1"/>
      <c r="U72" s="294"/>
    </row>
    <row r="73" spans="1:21" s="438" customFormat="1" ht="15.75" customHeight="1">
      <c r="A73" s="804" t="s">
        <v>94</v>
      </c>
      <c r="B73" s="804"/>
      <c r="C73" s="804"/>
      <c r="D73" s="804"/>
      <c r="E73" s="804"/>
      <c r="F73" s="231">
        <v>0</v>
      </c>
      <c r="G73" s="231">
        <v>0</v>
      </c>
      <c r="H73" s="231">
        <v>0</v>
      </c>
      <c r="I73" s="231">
        <v>0</v>
      </c>
      <c r="J73" s="231">
        <v>0</v>
      </c>
      <c r="K73" s="231">
        <v>0</v>
      </c>
      <c r="L73" s="231">
        <v>0</v>
      </c>
      <c r="M73" s="1"/>
      <c r="N73" s="1"/>
      <c r="O73" s="1"/>
      <c r="P73" s="1"/>
      <c r="Q73" s="1"/>
      <c r="R73" s="1"/>
      <c r="U73" s="294"/>
    </row>
    <row r="74" spans="1:21" s="438" customFormat="1" ht="20.25" customHeight="1">
      <c r="A74" s="804" t="s">
        <v>95</v>
      </c>
      <c r="B74" s="804"/>
      <c r="C74" s="804"/>
      <c r="D74" s="804"/>
      <c r="E74" s="804"/>
      <c r="F74" s="231">
        <v>0</v>
      </c>
      <c r="G74" s="231">
        <v>0</v>
      </c>
      <c r="H74" s="231">
        <v>0</v>
      </c>
      <c r="I74" s="231">
        <v>0</v>
      </c>
      <c r="J74" s="231">
        <v>0</v>
      </c>
      <c r="K74" s="231">
        <v>0</v>
      </c>
      <c r="L74" s="231">
        <v>0</v>
      </c>
      <c r="M74" s="1"/>
      <c r="N74" s="1"/>
      <c r="O74" s="1"/>
      <c r="P74" s="1"/>
      <c r="Q74" s="1"/>
      <c r="R74" s="1"/>
      <c r="T74" s="443"/>
      <c r="U74" s="89"/>
    </row>
    <row r="75" spans="1:21" s="438" customFormat="1" ht="15.75" customHeight="1">
      <c r="A75" s="804" t="s">
        <v>97</v>
      </c>
      <c r="B75" s="804"/>
      <c r="C75" s="804"/>
      <c r="D75" s="804"/>
      <c r="E75" s="804"/>
      <c r="F75" s="231">
        <v>0</v>
      </c>
      <c r="G75" s="231">
        <v>0</v>
      </c>
      <c r="H75" s="231">
        <v>0</v>
      </c>
      <c r="I75" s="231">
        <v>0</v>
      </c>
      <c r="J75" s="231">
        <v>0</v>
      </c>
      <c r="K75" s="231">
        <v>0</v>
      </c>
      <c r="L75" s="231">
        <v>0</v>
      </c>
      <c r="M75" s="1"/>
      <c r="N75" s="1"/>
      <c r="O75" s="1"/>
      <c r="P75" s="1"/>
      <c r="Q75" s="1"/>
      <c r="R75" s="1"/>
      <c r="U75" s="294"/>
    </row>
    <row r="76" spans="1:21" s="438" customFormat="1" ht="15.75" customHeight="1">
      <c r="A76" s="812" t="s">
        <v>838</v>
      </c>
      <c r="B76" s="812"/>
      <c r="C76" s="812"/>
      <c r="D76" s="812"/>
      <c r="E76" s="812"/>
      <c r="F76" s="124">
        <f>F77+F82</f>
        <v>42000</v>
      </c>
      <c r="G76" s="124">
        <f t="shared" ref="G76:K76" si="5">G77+G82</f>
        <v>45000</v>
      </c>
      <c r="H76" s="124">
        <f t="shared" si="5"/>
        <v>48000</v>
      </c>
      <c r="I76" s="124">
        <f t="shared" si="5"/>
        <v>48000</v>
      </c>
      <c r="J76" s="124">
        <f t="shared" si="5"/>
        <v>48000</v>
      </c>
      <c r="K76" s="124">
        <f t="shared" si="5"/>
        <v>48000</v>
      </c>
      <c r="L76" s="124">
        <f>SUM(F76:K76)</f>
        <v>279000</v>
      </c>
      <c r="M76" s="1"/>
      <c r="N76" s="1"/>
      <c r="O76" s="1"/>
      <c r="P76" s="1"/>
      <c r="Q76" s="1"/>
      <c r="R76" s="1"/>
      <c r="U76" s="294"/>
    </row>
    <row r="77" spans="1:21" s="438" customFormat="1" ht="15.75" customHeight="1">
      <c r="A77" s="804" t="s">
        <v>89</v>
      </c>
      <c r="B77" s="804"/>
      <c r="C77" s="804"/>
      <c r="D77" s="804"/>
      <c r="E77" s="804"/>
      <c r="F77" s="125">
        <v>42000</v>
      </c>
      <c r="G77" s="125">
        <v>45000</v>
      </c>
      <c r="H77" s="125">
        <v>48000</v>
      </c>
      <c r="I77" s="125">
        <v>48000</v>
      </c>
      <c r="J77" s="125">
        <v>48000</v>
      </c>
      <c r="K77" s="125">
        <v>48000</v>
      </c>
      <c r="L77" s="125">
        <f>SUM(F77:K77)</f>
        <v>279000</v>
      </c>
      <c r="M77" s="219" t="s">
        <v>701</v>
      </c>
      <c r="N77" s="223">
        <v>42000</v>
      </c>
      <c r="O77" s="223">
        <v>45000</v>
      </c>
      <c r="P77" s="223">
        <v>48000</v>
      </c>
      <c r="Q77" s="1"/>
      <c r="R77" s="1"/>
      <c r="U77" s="294"/>
    </row>
    <row r="78" spans="1:21" s="438" customFormat="1">
      <c r="A78" s="810"/>
      <c r="B78" s="811" t="s">
        <v>90</v>
      </c>
      <c r="C78" s="811"/>
      <c r="D78" s="811"/>
      <c r="E78" s="811"/>
      <c r="F78" s="125">
        <v>0</v>
      </c>
      <c r="G78" s="125">
        <v>0</v>
      </c>
      <c r="H78" s="125">
        <v>0</v>
      </c>
      <c r="I78" s="125">
        <v>0</v>
      </c>
      <c r="J78" s="125">
        <v>0</v>
      </c>
      <c r="K78" s="125">
        <v>0</v>
      </c>
      <c r="L78" s="125">
        <v>0</v>
      </c>
      <c r="M78" s="1"/>
      <c r="N78" s="223"/>
      <c r="O78" s="223"/>
      <c r="P78" s="223"/>
      <c r="Q78" s="1"/>
      <c r="R78" s="1"/>
      <c r="U78" s="294"/>
    </row>
    <row r="79" spans="1:21" s="438" customFormat="1" ht="15.75" customHeight="1">
      <c r="A79" s="810"/>
      <c r="B79" s="806" t="s">
        <v>91</v>
      </c>
      <c r="C79" s="806"/>
      <c r="D79" s="806"/>
      <c r="E79" s="806"/>
      <c r="F79" s="231">
        <v>0</v>
      </c>
      <c r="G79" s="231">
        <v>0</v>
      </c>
      <c r="H79" s="231">
        <v>0</v>
      </c>
      <c r="I79" s="231">
        <v>0</v>
      </c>
      <c r="J79" s="231">
        <v>0</v>
      </c>
      <c r="K79" s="231">
        <v>0</v>
      </c>
      <c r="L79" s="231">
        <v>0</v>
      </c>
      <c r="M79" s="1"/>
      <c r="N79" s="1"/>
      <c r="O79" s="1"/>
      <c r="P79" s="1"/>
      <c r="Q79" s="1"/>
      <c r="R79" s="1"/>
      <c r="U79" s="294"/>
    </row>
    <row r="80" spans="1:21" s="438" customFormat="1" ht="15.75" customHeight="1">
      <c r="A80" s="810"/>
      <c r="B80" s="804" t="s">
        <v>40</v>
      </c>
      <c r="C80" s="804"/>
      <c r="D80" s="804"/>
      <c r="E80" s="804"/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1"/>
      <c r="N80" s="1"/>
      <c r="O80" s="1"/>
      <c r="P80" s="1"/>
      <c r="Q80" s="1"/>
      <c r="R80" s="1"/>
      <c r="U80" s="294"/>
    </row>
    <row r="81" spans="1:24" s="438" customFormat="1" ht="15.75" customHeight="1">
      <c r="A81" s="810"/>
      <c r="B81" s="804" t="s">
        <v>123</v>
      </c>
      <c r="C81" s="804"/>
      <c r="D81" s="804"/>
      <c r="E81" s="804"/>
      <c r="F81" s="231">
        <v>0</v>
      </c>
      <c r="G81" s="231">
        <v>0</v>
      </c>
      <c r="H81" s="231">
        <v>0</v>
      </c>
      <c r="I81" s="231">
        <v>0</v>
      </c>
      <c r="J81" s="231">
        <v>0</v>
      </c>
      <c r="K81" s="231">
        <v>0</v>
      </c>
      <c r="L81" s="231">
        <v>0</v>
      </c>
      <c r="M81" s="1"/>
      <c r="N81" s="1"/>
      <c r="O81" s="1"/>
      <c r="P81" s="1"/>
      <c r="Q81" s="1"/>
      <c r="R81" s="1"/>
      <c r="U81" s="294"/>
    </row>
    <row r="82" spans="1:24" s="438" customFormat="1" ht="15.75" customHeight="1">
      <c r="A82" s="804" t="s">
        <v>93</v>
      </c>
      <c r="B82" s="804"/>
      <c r="C82" s="804"/>
      <c r="D82" s="804"/>
      <c r="E82" s="804"/>
      <c r="F82" s="125">
        <v>0</v>
      </c>
      <c r="G82" s="125">
        <v>0</v>
      </c>
      <c r="H82" s="125">
        <v>0</v>
      </c>
      <c r="I82" s="125">
        <v>0</v>
      </c>
      <c r="J82" s="125">
        <v>0</v>
      </c>
      <c r="K82" s="125">
        <v>0</v>
      </c>
      <c r="L82" s="125">
        <v>0</v>
      </c>
      <c r="M82" s="1"/>
      <c r="N82" s="1"/>
      <c r="O82" s="1"/>
      <c r="P82" s="1"/>
      <c r="Q82" s="1"/>
      <c r="R82" s="1"/>
      <c r="U82" s="294"/>
    </row>
    <row r="83" spans="1:24" s="438" customFormat="1" ht="15.75" customHeight="1">
      <c r="A83" s="804" t="s">
        <v>94</v>
      </c>
      <c r="B83" s="804"/>
      <c r="C83" s="804"/>
      <c r="D83" s="804"/>
      <c r="E83" s="804"/>
      <c r="F83" s="231">
        <v>0</v>
      </c>
      <c r="G83" s="231">
        <v>0</v>
      </c>
      <c r="H83" s="231">
        <v>0</v>
      </c>
      <c r="I83" s="231">
        <v>0</v>
      </c>
      <c r="J83" s="231">
        <v>0</v>
      </c>
      <c r="K83" s="231">
        <v>0</v>
      </c>
      <c r="L83" s="231">
        <v>0</v>
      </c>
      <c r="M83" s="1"/>
      <c r="N83" s="1"/>
      <c r="O83" s="1"/>
      <c r="P83" s="1"/>
      <c r="Q83" s="1"/>
      <c r="R83" s="1"/>
      <c r="U83" s="294"/>
    </row>
    <row r="84" spans="1:24" s="438" customFormat="1" ht="28.5" customHeight="1">
      <c r="A84" s="804" t="s">
        <v>95</v>
      </c>
      <c r="B84" s="804"/>
      <c r="C84" s="804"/>
      <c r="D84" s="804"/>
      <c r="E84" s="804"/>
      <c r="F84" s="231">
        <v>0</v>
      </c>
      <c r="G84" s="231">
        <v>0</v>
      </c>
      <c r="H84" s="231">
        <v>0</v>
      </c>
      <c r="I84" s="231">
        <v>0</v>
      </c>
      <c r="J84" s="231">
        <v>0</v>
      </c>
      <c r="K84" s="231">
        <v>0</v>
      </c>
      <c r="L84" s="231">
        <v>0</v>
      </c>
      <c r="M84" s="1"/>
      <c r="N84" s="1"/>
      <c r="O84" s="1"/>
      <c r="P84" s="1"/>
      <c r="Q84" s="1"/>
      <c r="R84" s="1"/>
      <c r="T84" s="443"/>
      <c r="U84" s="294"/>
      <c r="V84" s="445"/>
      <c r="W84" s="445"/>
      <c r="X84" s="445"/>
    </row>
    <row r="85" spans="1:24" s="438" customFormat="1" ht="15.75" customHeight="1">
      <c r="A85" s="804" t="s">
        <v>97</v>
      </c>
      <c r="B85" s="804"/>
      <c r="C85" s="804"/>
      <c r="D85" s="804"/>
      <c r="E85" s="804"/>
      <c r="F85" s="231">
        <v>0</v>
      </c>
      <c r="G85" s="231">
        <v>0</v>
      </c>
      <c r="H85" s="231">
        <v>0</v>
      </c>
      <c r="I85" s="231">
        <v>0</v>
      </c>
      <c r="J85" s="231">
        <v>0</v>
      </c>
      <c r="K85" s="231">
        <v>0</v>
      </c>
      <c r="L85" s="231">
        <v>0</v>
      </c>
      <c r="M85" s="1"/>
      <c r="N85" s="1"/>
      <c r="O85" s="1"/>
      <c r="P85" s="1"/>
      <c r="Q85" s="1"/>
      <c r="R85" s="1"/>
      <c r="U85" s="294"/>
    </row>
    <row r="86" spans="1:24" s="438" customFormat="1" ht="15.75" customHeight="1">
      <c r="A86" s="812" t="s">
        <v>839</v>
      </c>
      <c r="B86" s="812"/>
      <c r="C86" s="812"/>
      <c r="D86" s="812"/>
      <c r="E86" s="812"/>
      <c r="F86" s="124">
        <f>F87+F92</f>
        <v>30220</v>
      </c>
      <c r="G86" s="124">
        <f t="shared" ref="G86:K86" si="6">G87+G92</f>
        <v>30220</v>
      </c>
      <c r="H86" s="124">
        <f t="shared" si="6"/>
        <v>30220</v>
      </c>
      <c r="I86" s="124">
        <f>I87+I92</f>
        <v>30220</v>
      </c>
      <c r="J86" s="124">
        <f t="shared" si="6"/>
        <v>30220</v>
      </c>
      <c r="K86" s="124">
        <f t="shared" si="6"/>
        <v>30220</v>
      </c>
      <c r="L86" s="124">
        <f t="shared" ref="L86" si="7">L87+L92+L93+L94</f>
        <v>181320</v>
      </c>
      <c r="M86" s="219" t="s">
        <v>702</v>
      </c>
      <c r="N86" s="1"/>
      <c r="O86" s="1"/>
      <c r="P86" s="1"/>
      <c r="Q86" s="1"/>
      <c r="R86" s="1"/>
      <c r="U86" s="294"/>
    </row>
    <row r="87" spans="1:24" s="438" customFormat="1" ht="15.75" customHeight="1">
      <c r="A87" s="804" t="s">
        <v>89</v>
      </c>
      <c r="B87" s="804"/>
      <c r="C87" s="804"/>
      <c r="D87" s="804"/>
      <c r="E87" s="804"/>
      <c r="F87" s="125">
        <v>30220</v>
      </c>
      <c r="G87" s="125">
        <v>30220</v>
      </c>
      <c r="H87" s="125">
        <v>30220</v>
      </c>
      <c r="I87" s="125">
        <v>30220</v>
      </c>
      <c r="J87" s="125">
        <v>30220</v>
      </c>
      <c r="K87" s="125">
        <v>30220</v>
      </c>
      <c r="L87" s="125">
        <f>SUM(F87:K87)</f>
        <v>181320</v>
      </c>
      <c r="M87" s="1"/>
      <c r="N87" s="223">
        <v>30220</v>
      </c>
      <c r="O87" s="223">
        <v>30220</v>
      </c>
      <c r="P87" s="223">
        <v>30220</v>
      </c>
      <c r="Q87" s="1"/>
      <c r="R87" s="1"/>
      <c r="U87" s="294"/>
    </row>
    <row r="88" spans="1:24" s="438" customFormat="1">
      <c r="A88" s="810"/>
      <c r="B88" s="811" t="s">
        <v>90</v>
      </c>
      <c r="C88" s="811"/>
      <c r="D88" s="811"/>
      <c r="E88" s="811"/>
      <c r="F88" s="125">
        <v>0</v>
      </c>
      <c r="G88" s="125">
        <v>0</v>
      </c>
      <c r="H88" s="125">
        <v>0</v>
      </c>
      <c r="I88" s="125">
        <v>0</v>
      </c>
      <c r="J88" s="125">
        <v>0</v>
      </c>
      <c r="K88" s="125">
        <v>0</v>
      </c>
      <c r="L88" s="125">
        <v>0</v>
      </c>
      <c r="M88" s="1"/>
      <c r="N88" s="223"/>
      <c r="O88" s="223"/>
      <c r="P88" s="223"/>
      <c r="Q88" s="1"/>
      <c r="R88" s="1"/>
      <c r="U88" s="294"/>
    </row>
    <row r="89" spans="1:24" s="438" customFormat="1" ht="15.75" customHeight="1">
      <c r="A89" s="810"/>
      <c r="B89" s="806" t="s">
        <v>91</v>
      </c>
      <c r="C89" s="806"/>
      <c r="D89" s="806"/>
      <c r="E89" s="806"/>
      <c r="F89" s="125">
        <v>0</v>
      </c>
      <c r="G89" s="125">
        <v>0</v>
      </c>
      <c r="H89" s="125">
        <v>0</v>
      </c>
      <c r="I89" s="125">
        <v>0</v>
      </c>
      <c r="J89" s="125">
        <v>0</v>
      </c>
      <c r="K89" s="125">
        <v>0</v>
      </c>
      <c r="L89" s="125">
        <v>0</v>
      </c>
      <c r="M89" s="1"/>
      <c r="N89" s="1"/>
      <c r="O89" s="1"/>
      <c r="P89" s="1"/>
      <c r="Q89" s="1"/>
      <c r="R89" s="1"/>
      <c r="U89" s="294"/>
    </row>
    <row r="90" spans="1:24" s="438" customFormat="1" ht="15.75" customHeight="1">
      <c r="A90" s="810"/>
      <c r="B90" s="804" t="s">
        <v>40</v>
      </c>
      <c r="C90" s="804"/>
      <c r="D90" s="804"/>
      <c r="E90" s="804"/>
      <c r="F90" s="125">
        <v>0</v>
      </c>
      <c r="G90" s="125">
        <v>0</v>
      </c>
      <c r="H90" s="125">
        <v>0</v>
      </c>
      <c r="I90" s="125">
        <v>0</v>
      </c>
      <c r="J90" s="125">
        <v>0</v>
      </c>
      <c r="K90" s="125">
        <v>0</v>
      </c>
      <c r="L90" s="125">
        <v>0</v>
      </c>
      <c r="M90" s="1"/>
      <c r="N90" s="1"/>
      <c r="O90" s="1"/>
      <c r="P90" s="1"/>
      <c r="Q90" s="1"/>
      <c r="R90" s="1"/>
      <c r="U90" s="294"/>
    </row>
    <row r="91" spans="1:24" s="438" customFormat="1" ht="15.75" customHeight="1">
      <c r="A91" s="810"/>
      <c r="B91" s="804" t="s">
        <v>123</v>
      </c>
      <c r="C91" s="804"/>
      <c r="D91" s="804"/>
      <c r="E91" s="804"/>
      <c r="F91" s="125">
        <v>0</v>
      </c>
      <c r="G91" s="125">
        <v>0</v>
      </c>
      <c r="H91" s="125">
        <v>0</v>
      </c>
      <c r="I91" s="125">
        <v>0</v>
      </c>
      <c r="J91" s="125">
        <v>0</v>
      </c>
      <c r="K91" s="125">
        <v>0</v>
      </c>
      <c r="L91" s="125">
        <v>0</v>
      </c>
      <c r="M91" s="1"/>
      <c r="N91" s="1"/>
      <c r="O91" s="1"/>
      <c r="P91" s="1"/>
      <c r="Q91" s="1"/>
      <c r="R91" s="1"/>
      <c r="U91" s="294"/>
    </row>
    <row r="92" spans="1:24" s="438" customFormat="1" ht="15.75" customHeight="1">
      <c r="A92" s="804" t="s">
        <v>93</v>
      </c>
      <c r="B92" s="804"/>
      <c r="C92" s="804"/>
      <c r="D92" s="804"/>
      <c r="E92" s="804"/>
      <c r="F92" s="418">
        <v>0</v>
      </c>
      <c r="G92" s="418">
        <v>0</v>
      </c>
      <c r="H92" s="418">
        <v>0</v>
      </c>
      <c r="I92" s="594">
        <v>0</v>
      </c>
      <c r="J92" s="418">
        <v>0</v>
      </c>
      <c r="K92" s="418">
        <v>0</v>
      </c>
      <c r="L92" s="594">
        <v>0</v>
      </c>
      <c r="M92" s="1"/>
      <c r="N92" s="1"/>
      <c r="O92" s="1"/>
      <c r="P92" s="1"/>
      <c r="Q92" s="1"/>
      <c r="R92" s="1"/>
      <c r="U92" s="294"/>
    </row>
    <row r="93" spans="1:24" s="438" customFormat="1" ht="15.75" customHeight="1">
      <c r="A93" s="804" t="s">
        <v>94</v>
      </c>
      <c r="B93" s="804"/>
      <c r="C93" s="804"/>
      <c r="D93" s="804"/>
      <c r="E93" s="804"/>
      <c r="F93" s="231">
        <v>0</v>
      </c>
      <c r="G93" s="231">
        <v>0</v>
      </c>
      <c r="H93" s="231">
        <v>0</v>
      </c>
      <c r="I93" s="231">
        <v>0</v>
      </c>
      <c r="J93" s="231">
        <v>0</v>
      </c>
      <c r="K93" s="231">
        <v>0</v>
      </c>
      <c r="L93" s="231">
        <v>0</v>
      </c>
      <c r="M93" s="1"/>
      <c r="N93" s="1"/>
      <c r="O93" s="1"/>
      <c r="P93" s="1"/>
      <c r="Q93" s="1"/>
      <c r="R93" s="1"/>
      <c r="T93" s="443"/>
      <c r="U93" s="294"/>
    </row>
    <row r="94" spans="1:24" s="438" customFormat="1" ht="17.25" customHeight="1">
      <c r="A94" s="804" t="s">
        <v>95</v>
      </c>
      <c r="B94" s="804"/>
      <c r="C94" s="804"/>
      <c r="D94" s="804"/>
      <c r="E94" s="804"/>
      <c r="F94" s="231">
        <v>0</v>
      </c>
      <c r="G94" s="231">
        <v>0</v>
      </c>
      <c r="H94" s="231">
        <v>0</v>
      </c>
      <c r="I94" s="231">
        <v>0</v>
      </c>
      <c r="J94" s="231">
        <v>0</v>
      </c>
      <c r="K94" s="231">
        <v>0</v>
      </c>
      <c r="L94" s="231">
        <v>0</v>
      </c>
      <c r="M94" s="1"/>
      <c r="N94" s="1"/>
      <c r="O94" s="1"/>
      <c r="P94" s="1"/>
      <c r="Q94" s="1"/>
      <c r="R94" s="1"/>
      <c r="T94" s="443"/>
      <c r="U94" s="89"/>
    </row>
    <row r="95" spans="1:24" s="438" customFormat="1" ht="15.75" customHeight="1">
      <c r="A95" s="803" t="s">
        <v>97</v>
      </c>
      <c r="B95" s="803"/>
      <c r="C95" s="803"/>
      <c r="D95" s="803"/>
      <c r="E95" s="803"/>
      <c r="F95" s="232">
        <v>0</v>
      </c>
      <c r="G95" s="231">
        <v>0</v>
      </c>
      <c r="H95" s="231">
        <v>0</v>
      </c>
      <c r="I95" s="231">
        <v>0</v>
      </c>
      <c r="J95" s="231">
        <v>0</v>
      </c>
      <c r="K95" s="231">
        <v>0</v>
      </c>
      <c r="L95" s="231">
        <v>0</v>
      </c>
      <c r="M95" s="1"/>
      <c r="N95" s="1"/>
      <c r="O95" s="1"/>
      <c r="P95" s="1"/>
      <c r="Q95" s="1"/>
      <c r="R95" s="1"/>
      <c r="U95" s="294"/>
    </row>
    <row r="96" spans="1:24" s="438" customFormat="1" ht="91.5" customHeight="1">
      <c r="A96" s="812" t="s">
        <v>840</v>
      </c>
      <c r="B96" s="812"/>
      <c r="C96" s="812"/>
      <c r="D96" s="812"/>
      <c r="E96" s="812"/>
      <c r="F96" s="124">
        <f>F97+F102</f>
        <v>5043.3</v>
      </c>
      <c r="G96" s="124">
        <f t="shared" ref="G96:K96" si="8">G97+G102</f>
        <v>1260</v>
      </c>
      <c r="H96" s="124">
        <f t="shared" si="8"/>
        <v>1260</v>
      </c>
      <c r="I96" s="124">
        <f t="shared" si="8"/>
        <v>1260</v>
      </c>
      <c r="J96" s="124">
        <f t="shared" si="8"/>
        <v>1260</v>
      </c>
      <c r="K96" s="124">
        <f t="shared" si="8"/>
        <v>1260</v>
      </c>
      <c r="L96" s="124">
        <f>SUM(F96:K96)</f>
        <v>11343.3</v>
      </c>
      <c r="M96" s="1"/>
      <c r="N96" s="1"/>
      <c r="O96" s="1"/>
      <c r="P96" s="1"/>
      <c r="Q96" s="1"/>
      <c r="R96" s="1"/>
      <c r="U96" s="294"/>
    </row>
    <row r="97" spans="1:24" s="438" customFormat="1" ht="15.75" customHeight="1">
      <c r="A97" s="804" t="s">
        <v>89</v>
      </c>
      <c r="B97" s="804"/>
      <c r="C97" s="804"/>
      <c r="D97" s="804"/>
      <c r="E97" s="804"/>
      <c r="F97" s="616">
        <f>1260+3783.3</f>
        <v>5043.3</v>
      </c>
      <c r="G97" s="125">
        <v>1260</v>
      </c>
      <c r="H97" s="125">
        <v>1260</v>
      </c>
      <c r="I97" s="125">
        <v>1260</v>
      </c>
      <c r="J97" s="125">
        <v>1260</v>
      </c>
      <c r="K97" s="125">
        <v>1260</v>
      </c>
      <c r="L97" s="125">
        <f>SUM(F97:K97)</f>
        <v>11343.3</v>
      </c>
      <c r="M97" s="219" t="s">
        <v>703</v>
      </c>
      <c r="N97" s="223">
        <v>1260</v>
      </c>
      <c r="O97" s="223">
        <v>1260</v>
      </c>
      <c r="P97" s="223">
        <v>1260</v>
      </c>
      <c r="Q97" s="1"/>
      <c r="R97" s="1"/>
      <c r="U97" s="294"/>
    </row>
    <row r="98" spans="1:24" s="438" customFormat="1">
      <c r="A98" s="810"/>
      <c r="B98" s="811" t="s">
        <v>90</v>
      </c>
      <c r="C98" s="811"/>
      <c r="D98" s="811"/>
      <c r="E98" s="811"/>
      <c r="F98" s="231">
        <v>0</v>
      </c>
      <c r="G98" s="231">
        <v>0</v>
      </c>
      <c r="H98" s="231">
        <v>0</v>
      </c>
      <c r="I98" s="231">
        <v>0</v>
      </c>
      <c r="J98" s="231">
        <v>0</v>
      </c>
      <c r="K98" s="231">
        <v>0</v>
      </c>
      <c r="L98" s="231">
        <v>0</v>
      </c>
      <c r="M98" s="1"/>
      <c r="N98" s="223"/>
      <c r="O98" s="223"/>
      <c r="P98" s="223"/>
      <c r="Q98" s="1"/>
      <c r="R98" s="1"/>
      <c r="U98" s="294"/>
    </row>
    <row r="99" spans="1:24" s="438" customFormat="1">
      <c r="A99" s="810"/>
      <c r="B99" s="806" t="s">
        <v>91</v>
      </c>
      <c r="C99" s="806"/>
      <c r="D99" s="806"/>
      <c r="E99" s="806"/>
      <c r="F99" s="231">
        <v>0</v>
      </c>
      <c r="G99" s="231">
        <v>0</v>
      </c>
      <c r="H99" s="231">
        <v>0</v>
      </c>
      <c r="I99" s="231">
        <v>0</v>
      </c>
      <c r="J99" s="231">
        <v>0</v>
      </c>
      <c r="K99" s="231">
        <v>0</v>
      </c>
      <c r="L99" s="231">
        <v>0</v>
      </c>
      <c r="M99" s="1"/>
      <c r="N99" s="1"/>
      <c r="O99" s="1"/>
      <c r="P99" s="1"/>
      <c r="Q99" s="1"/>
      <c r="R99" s="1"/>
      <c r="U99" s="294"/>
    </row>
    <row r="100" spans="1:24" s="438" customFormat="1">
      <c r="A100" s="810"/>
      <c r="B100" s="804" t="s">
        <v>40</v>
      </c>
      <c r="C100" s="804"/>
      <c r="D100" s="804"/>
      <c r="E100" s="804"/>
      <c r="F100" s="231">
        <v>0</v>
      </c>
      <c r="G100" s="231">
        <v>0</v>
      </c>
      <c r="H100" s="231">
        <v>0</v>
      </c>
      <c r="I100" s="231">
        <v>0</v>
      </c>
      <c r="J100" s="231">
        <v>0</v>
      </c>
      <c r="K100" s="231">
        <v>0</v>
      </c>
      <c r="L100" s="231">
        <v>0</v>
      </c>
      <c r="M100" s="1"/>
      <c r="N100" s="1"/>
      <c r="O100" s="1"/>
      <c r="P100" s="1"/>
      <c r="Q100" s="1"/>
      <c r="R100" s="1"/>
      <c r="U100" s="294"/>
    </row>
    <row r="101" spans="1:24" s="438" customFormat="1">
      <c r="A101" s="810"/>
      <c r="B101" s="804" t="s">
        <v>123</v>
      </c>
      <c r="C101" s="804"/>
      <c r="D101" s="804"/>
      <c r="E101" s="804"/>
      <c r="F101" s="231">
        <v>0</v>
      </c>
      <c r="G101" s="231">
        <v>0</v>
      </c>
      <c r="H101" s="231">
        <v>0</v>
      </c>
      <c r="I101" s="231">
        <v>0</v>
      </c>
      <c r="J101" s="231">
        <v>0</v>
      </c>
      <c r="K101" s="231">
        <v>0</v>
      </c>
      <c r="L101" s="231">
        <v>0</v>
      </c>
      <c r="M101" s="1"/>
      <c r="N101" s="1"/>
      <c r="O101" s="1"/>
      <c r="P101" s="1"/>
      <c r="Q101" s="1"/>
      <c r="R101" s="1"/>
      <c r="U101" s="294"/>
    </row>
    <row r="102" spans="1:24" s="438" customFormat="1">
      <c r="A102" s="804" t="s">
        <v>93</v>
      </c>
      <c r="B102" s="804"/>
      <c r="C102" s="804"/>
      <c r="D102" s="804"/>
      <c r="E102" s="804"/>
      <c r="F102" s="418">
        <v>0</v>
      </c>
      <c r="G102" s="418">
        <v>0</v>
      </c>
      <c r="H102" s="418">
        <v>0</v>
      </c>
      <c r="I102" s="594">
        <v>0</v>
      </c>
      <c r="J102" s="418">
        <v>0</v>
      </c>
      <c r="K102" s="418">
        <v>0</v>
      </c>
      <c r="L102" s="594">
        <v>0</v>
      </c>
      <c r="M102" s="1"/>
      <c r="N102" s="1"/>
      <c r="O102" s="1"/>
      <c r="P102" s="1"/>
      <c r="Q102" s="1"/>
      <c r="R102" s="1"/>
      <c r="U102" s="294"/>
    </row>
    <row r="103" spans="1:24" s="438" customFormat="1">
      <c r="A103" s="804" t="s">
        <v>94</v>
      </c>
      <c r="B103" s="804"/>
      <c r="C103" s="804"/>
      <c r="D103" s="804"/>
      <c r="E103" s="804"/>
      <c r="F103" s="231">
        <v>0</v>
      </c>
      <c r="G103" s="231">
        <v>0</v>
      </c>
      <c r="H103" s="231">
        <v>0</v>
      </c>
      <c r="I103" s="231">
        <v>0</v>
      </c>
      <c r="J103" s="231">
        <v>0</v>
      </c>
      <c r="K103" s="231">
        <v>0</v>
      </c>
      <c r="L103" s="231">
        <v>0</v>
      </c>
      <c r="M103" s="1"/>
      <c r="N103" s="1"/>
      <c r="O103" s="1"/>
      <c r="P103" s="1"/>
      <c r="Q103" s="1"/>
      <c r="R103" s="1"/>
      <c r="U103" s="294"/>
    </row>
    <row r="104" spans="1:24" s="438" customFormat="1">
      <c r="A104" s="804" t="s">
        <v>95</v>
      </c>
      <c r="B104" s="804"/>
      <c r="C104" s="804"/>
      <c r="D104" s="804"/>
      <c r="E104" s="804"/>
      <c r="F104" s="231">
        <v>0</v>
      </c>
      <c r="G104" s="231">
        <v>0</v>
      </c>
      <c r="H104" s="231">
        <v>0</v>
      </c>
      <c r="I104" s="231">
        <v>0</v>
      </c>
      <c r="J104" s="231">
        <v>0</v>
      </c>
      <c r="K104" s="231">
        <v>0</v>
      </c>
      <c r="L104" s="231">
        <v>0</v>
      </c>
      <c r="M104" s="1"/>
      <c r="N104" s="1"/>
      <c r="O104" s="1"/>
      <c r="P104" s="1"/>
      <c r="Q104" s="1"/>
      <c r="R104" s="1"/>
      <c r="T104" s="443"/>
      <c r="U104" s="294"/>
      <c r="V104" s="445"/>
      <c r="W104" s="445"/>
      <c r="X104" s="445"/>
    </row>
    <row r="105" spans="1:24" s="438" customFormat="1">
      <c r="A105" s="803" t="s">
        <v>97</v>
      </c>
      <c r="B105" s="803"/>
      <c r="C105" s="803"/>
      <c r="D105" s="803"/>
      <c r="E105" s="803"/>
      <c r="F105" s="232">
        <v>0</v>
      </c>
      <c r="G105" s="231">
        <v>0</v>
      </c>
      <c r="H105" s="231">
        <v>0</v>
      </c>
      <c r="I105" s="231">
        <v>0</v>
      </c>
      <c r="J105" s="231">
        <v>0</v>
      </c>
      <c r="K105" s="231">
        <v>0</v>
      </c>
      <c r="L105" s="231">
        <v>0</v>
      </c>
      <c r="M105" s="1"/>
      <c r="N105" s="1"/>
      <c r="O105" s="1"/>
      <c r="P105" s="1"/>
      <c r="Q105" s="1"/>
      <c r="R105" s="1"/>
      <c r="U105" s="294"/>
    </row>
    <row r="106" spans="1:24" s="438" customFormat="1" ht="59.25" customHeight="1">
      <c r="A106" s="812" t="s">
        <v>841</v>
      </c>
      <c r="B106" s="812"/>
      <c r="C106" s="812"/>
      <c r="D106" s="812"/>
      <c r="E106" s="812"/>
      <c r="F106" s="124">
        <f>F107+F112</f>
        <v>22575.7</v>
      </c>
      <c r="G106" s="124">
        <f t="shared" ref="G106:K106" si="9">G107+G112</f>
        <v>30000</v>
      </c>
      <c r="H106" s="124">
        <f t="shared" si="9"/>
        <v>35000</v>
      </c>
      <c r="I106" s="124">
        <f t="shared" si="9"/>
        <v>35000</v>
      </c>
      <c r="J106" s="124">
        <f t="shared" si="9"/>
        <v>35000</v>
      </c>
      <c r="K106" s="124">
        <f t="shared" si="9"/>
        <v>35000</v>
      </c>
      <c r="L106" s="124">
        <f>SUM(F106:K106)</f>
        <v>192575.7</v>
      </c>
      <c r="M106" s="1"/>
      <c r="N106" s="1"/>
      <c r="O106" s="1"/>
      <c r="P106" s="1"/>
      <c r="Q106" s="1"/>
      <c r="R106" s="1"/>
      <c r="U106" s="294"/>
    </row>
    <row r="107" spans="1:24" s="438" customFormat="1" ht="15.75" customHeight="1">
      <c r="A107" s="804" t="s">
        <v>89</v>
      </c>
      <c r="B107" s="804"/>
      <c r="C107" s="804"/>
      <c r="D107" s="804"/>
      <c r="E107" s="804"/>
      <c r="F107" s="616">
        <f>26359-3783.3</f>
        <v>22575.7</v>
      </c>
      <c r="G107" s="125">
        <v>30000</v>
      </c>
      <c r="H107" s="125">
        <v>35000</v>
      </c>
      <c r="I107" s="125">
        <v>35000</v>
      </c>
      <c r="J107" s="125">
        <v>35000</v>
      </c>
      <c r="K107" s="125">
        <v>35000</v>
      </c>
      <c r="L107" s="125">
        <f>SUM(F107:K107)</f>
        <v>192575.7</v>
      </c>
      <c r="M107" s="219" t="s">
        <v>704</v>
      </c>
      <c r="N107" s="223">
        <v>26359</v>
      </c>
      <c r="O107" s="223">
        <v>30000</v>
      </c>
      <c r="P107" s="223">
        <v>35000</v>
      </c>
      <c r="Q107" s="1"/>
      <c r="R107" s="1"/>
      <c r="U107" s="294"/>
    </row>
    <row r="108" spans="1:24" s="438" customFormat="1">
      <c r="A108" s="810"/>
      <c r="B108" s="811" t="s">
        <v>90</v>
      </c>
      <c r="C108" s="811"/>
      <c r="D108" s="811"/>
      <c r="E108" s="811"/>
      <c r="F108" s="231">
        <v>0</v>
      </c>
      <c r="G108" s="231">
        <v>0</v>
      </c>
      <c r="H108" s="231">
        <v>0</v>
      </c>
      <c r="I108" s="231">
        <v>0</v>
      </c>
      <c r="J108" s="231">
        <v>0</v>
      </c>
      <c r="K108" s="231">
        <v>0</v>
      </c>
      <c r="L108" s="231">
        <v>0</v>
      </c>
      <c r="M108" s="1"/>
      <c r="N108" s="223"/>
      <c r="O108" s="223"/>
      <c r="P108" s="223"/>
      <c r="Q108" s="1"/>
      <c r="R108" s="1"/>
      <c r="U108" s="294"/>
    </row>
    <row r="109" spans="1:24" s="438" customFormat="1" ht="15.75" customHeight="1">
      <c r="A109" s="810"/>
      <c r="B109" s="806" t="s">
        <v>91</v>
      </c>
      <c r="C109" s="806"/>
      <c r="D109" s="806"/>
      <c r="E109" s="806"/>
      <c r="F109" s="231">
        <v>0</v>
      </c>
      <c r="G109" s="231">
        <v>0</v>
      </c>
      <c r="H109" s="231">
        <v>0</v>
      </c>
      <c r="I109" s="231">
        <v>0</v>
      </c>
      <c r="J109" s="231">
        <v>0</v>
      </c>
      <c r="K109" s="231">
        <v>0</v>
      </c>
      <c r="L109" s="231">
        <v>0</v>
      </c>
      <c r="M109" s="1"/>
      <c r="N109" s="1"/>
      <c r="O109" s="1"/>
      <c r="P109" s="1"/>
      <c r="Q109" s="1"/>
      <c r="R109" s="1"/>
      <c r="U109" s="294"/>
    </row>
    <row r="110" spans="1:24" s="438" customFormat="1" ht="15.75" customHeight="1">
      <c r="A110" s="810"/>
      <c r="B110" s="804" t="s">
        <v>40</v>
      </c>
      <c r="C110" s="804"/>
      <c r="D110" s="804"/>
      <c r="E110" s="804"/>
      <c r="F110" s="231">
        <v>0</v>
      </c>
      <c r="G110" s="231">
        <v>0</v>
      </c>
      <c r="H110" s="231">
        <v>0</v>
      </c>
      <c r="I110" s="231">
        <v>0</v>
      </c>
      <c r="J110" s="231">
        <v>0</v>
      </c>
      <c r="K110" s="231">
        <v>0</v>
      </c>
      <c r="L110" s="231">
        <v>0</v>
      </c>
      <c r="M110" s="1"/>
      <c r="N110" s="1"/>
      <c r="O110" s="1"/>
      <c r="P110" s="1"/>
      <c r="Q110" s="1"/>
      <c r="R110" s="1"/>
      <c r="U110" s="294"/>
    </row>
    <row r="111" spans="1:24" s="438" customFormat="1" ht="15.75" customHeight="1">
      <c r="A111" s="810"/>
      <c r="B111" s="804" t="s">
        <v>123</v>
      </c>
      <c r="C111" s="804"/>
      <c r="D111" s="804"/>
      <c r="E111" s="804"/>
      <c r="F111" s="231">
        <v>0</v>
      </c>
      <c r="G111" s="231">
        <v>0</v>
      </c>
      <c r="H111" s="231">
        <v>0</v>
      </c>
      <c r="I111" s="231">
        <v>0</v>
      </c>
      <c r="J111" s="231">
        <v>0</v>
      </c>
      <c r="K111" s="231">
        <v>0</v>
      </c>
      <c r="L111" s="231">
        <v>0</v>
      </c>
      <c r="M111" s="1"/>
      <c r="N111" s="1"/>
      <c r="O111" s="1"/>
      <c r="P111" s="1"/>
      <c r="Q111" s="1"/>
      <c r="R111" s="1"/>
      <c r="U111" s="294"/>
    </row>
    <row r="112" spans="1:24" s="438" customFormat="1" ht="15.75" customHeight="1">
      <c r="A112" s="804" t="s">
        <v>93</v>
      </c>
      <c r="B112" s="804"/>
      <c r="C112" s="804"/>
      <c r="D112" s="804"/>
      <c r="E112" s="804"/>
      <c r="F112" s="418">
        <v>0</v>
      </c>
      <c r="G112" s="418">
        <v>0</v>
      </c>
      <c r="H112" s="418">
        <v>0</v>
      </c>
      <c r="I112" s="594">
        <v>0</v>
      </c>
      <c r="J112" s="418">
        <v>0</v>
      </c>
      <c r="K112" s="418">
        <v>0</v>
      </c>
      <c r="L112" s="594">
        <v>0</v>
      </c>
      <c r="M112" s="1"/>
      <c r="N112" s="1"/>
      <c r="O112" s="1"/>
      <c r="P112" s="1"/>
      <c r="Q112" s="1"/>
      <c r="R112" s="1"/>
      <c r="U112" s="294"/>
    </row>
    <row r="113" spans="1:24" s="438" customFormat="1" ht="15.75" customHeight="1">
      <c r="A113" s="804" t="s">
        <v>94</v>
      </c>
      <c r="B113" s="804"/>
      <c r="C113" s="804"/>
      <c r="D113" s="804"/>
      <c r="E113" s="804"/>
      <c r="F113" s="231">
        <v>0</v>
      </c>
      <c r="G113" s="231">
        <v>0</v>
      </c>
      <c r="H113" s="231">
        <v>0</v>
      </c>
      <c r="I113" s="231">
        <v>0</v>
      </c>
      <c r="J113" s="231">
        <v>0</v>
      </c>
      <c r="K113" s="231">
        <v>0</v>
      </c>
      <c r="L113" s="231">
        <v>0</v>
      </c>
      <c r="M113" s="1"/>
      <c r="N113" s="1"/>
      <c r="O113" s="1"/>
      <c r="P113" s="1"/>
      <c r="Q113" s="1"/>
      <c r="R113" s="1"/>
      <c r="U113" s="294"/>
    </row>
    <row r="114" spans="1:24" s="438" customFormat="1" ht="60" customHeight="1">
      <c r="A114" s="804" t="s">
        <v>95</v>
      </c>
      <c r="B114" s="804"/>
      <c r="C114" s="804"/>
      <c r="D114" s="804"/>
      <c r="E114" s="804"/>
      <c r="F114" s="231">
        <v>0</v>
      </c>
      <c r="G114" s="231">
        <v>0</v>
      </c>
      <c r="H114" s="231">
        <v>0</v>
      </c>
      <c r="I114" s="231">
        <v>0</v>
      </c>
      <c r="J114" s="231">
        <v>0</v>
      </c>
      <c r="K114" s="231">
        <v>0</v>
      </c>
      <c r="L114" s="231">
        <v>0</v>
      </c>
      <c r="M114" s="1"/>
      <c r="N114" s="1"/>
      <c r="O114" s="1"/>
      <c r="P114" s="1"/>
      <c r="Q114" s="1"/>
      <c r="R114" s="1"/>
      <c r="T114" s="443"/>
      <c r="U114" s="294"/>
      <c r="V114" s="445"/>
      <c r="W114" s="445"/>
      <c r="X114" s="445"/>
    </row>
    <row r="115" spans="1:24" s="438" customFormat="1" ht="15.75" customHeight="1">
      <c r="A115" s="803" t="s">
        <v>97</v>
      </c>
      <c r="B115" s="803"/>
      <c r="C115" s="803"/>
      <c r="D115" s="803"/>
      <c r="E115" s="803"/>
      <c r="F115" s="232">
        <v>0</v>
      </c>
      <c r="G115" s="231">
        <v>0</v>
      </c>
      <c r="H115" s="231">
        <v>0</v>
      </c>
      <c r="I115" s="231">
        <v>0</v>
      </c>
      <c r="J115" s="231">
        <v>0</v>
      </c>
      <c r="K115" s="231">
        <v>0</v>
      </c>
      <c r="L115" s="231">
        <v>0</v>
      </c>
      <c r="M115" s="1"/>
      <c r="N115" s="1"/>
      <c r="O115" s="1"/>
      <c r="P115" s="1"/>
      <c r="Q115" s="1"/>
      <c r="R115" s="1"/>
      <c r="U115" s="294"/>
    </row>
    <row r="116" spans="1:24" s="438" customFormat="1" ht="66" customHeight="1">
      <c r="A116" s="812" t="s">
        <v>851</v>
      </c>
      <c r="B116" s="812"/>
      <c r="C116" s="812"/>
      <c r="D116" s="812"/>
      <c r="E116" s="812"/>
      <c r="F116" s="124">
        <f>F117+F122</f>
        <v>106460.932</v>
      </c>
      <c r="G116" s="124">
        <f t="shared" ref="G116:K116" si="10">G117+G122</f>
        <v>106460.932</v>
      </c>
      <c r="H116" s="124">
        <f t="shared" si="10"/>
        <v>106460.932</v>
      </c>
      <c r="I116" s="124">
        <f t="shared" si="10"/>
        <v>106460.932</v>
      </c>
      <c r="J116" s="124">
        <f t="shared" si="10"/>
        <v>106460.932</v>
      </c>
      <c r="K116" s="124">
        <f t="shared" si="10"/>
        <v>106460.932</v>
      </c>
      <c r="L116" s="124">
        <f>SUM(F116:K116)</f>
        <v>638765.59200000006</v>
      </c>
      <c r="M116" s="219" t="s">
        <v>705</v>
      </c>
      <c r="N116" s="1"/>
      <c r="O116" s="1"/>
      <c r="P116" s="1"/>
      <c r="Q116" s="1"/>
      <c r="R116" s="1"/>
      <c r="U116" s="294"/>
    </row>
    <row r="117" spans="1:24" s="438" customFormat="1" ht="15.75" customHeight="1">
      <c r="A117" s="804" t="s">
        <v>89</v>
      </c>
      <c r="B117" s="804"/>
      <c r="C117" s="804"/>
      <c r="D117" s="804"/>
      <c r="E117" s="804"/>
      <c r="F117" s="125">
        <v>106460.932</v>
      </c>
      <c r="G117" s="125">
        <v>106460.932</v>
      </c>
      <c r="H117" s="125">
        <v>106460.932</v>
      </c>
      <c r="I117" s="125">
        <v>106460.932</v>
      </c>
      <c r="J117" s="125">
        <v>106460.932</v>
      </c>
      <c r="K117" s="125">
        <v>106460.932</v>
      </c>
      <c r="L117" s="125">
        <f>SUM(F117:K117)</f>
        <v>638765.59200000006</v>
      </c>
      <c r="M117" s="1"/>
      <c r="N117" s="250">
        <v>106460.932</v>
      </c>
      <c r="O117" s="224">
        <v>106460.932</v>
      </c>
      <c r="P117" s="224">
        <v>106460.932</v>
      </c>
      <c r="Q117" s="1"/>
      <c r="R117" s="1"/>
      <c r="U117" s="294"/>
    </row>
    <row r="118" spans="1:24" s="438" customFormat="1">
      <c r="A118" s="810"/>
      <c r="B118" s="811" t="s">
        <v>90</v>
      </c>
      <c r="C118" s="811"/>
      <c r="D118" s="811"/>
      <c r="E118" s="811"/>
      <c r="F118" s="231">
        <v>0</v>
      </c>
      <c r="G118" s="231">
        <v>0</v>
      </c>
      <c r="H118" s="231">
        <v>0</v>
      </c>
      <c r="I118" s="231">
        <v>0</v>
      </c>
      <c r="J118" s="231">
        <v>0</v>
      </c>
      <c r="K118" s="231">
        <v>0</v>
      </c>
      <c r="L118" s="231">
        <v>0</v>
      </c>
      <c r="M118" s="1"/>
      <c r="N118" s="251"/>
      <c r="O118" s="251"/>
      <c r="P118" s="251"/>
      <c r="Q118" s="1"/>
      <c r="R118" s="1"/>
      <c r="U118" s="294"/>
    </row>
    <row r="119" spans="1:24" s="438" customFormat="1" ht="15.75" customHeight="1">
      <c r="A119" s="810"/>
      <c r="B119" s="806" t="s">
        <v>91</v>
      </c>
      <c r="C119" s="806"/>
      <c r="D119" s="806"/>
      <c r="E119" s="806"/>
      <c r="F119" s="231">
        <v>0</v>
      </c>
      <c r="G119" s="231">
        <v>0</v>
      </c>
      <c r="H119" s="231">
        <v>0</v>
      </c>
      <c r="I119" s="231">
        <v>0</v>
      </c>
      <c r="J119" s="231">
        <v>0</v>
      </c>
      <c r="K119" s="231">
        <v>0</v>
      </c>
      <c r="L119" s="231">
        <v>0</v>
      </c>
      <c r="M119" s="1"/>
      <c r="N119" s="1"/>
      <c r="O119" s="1"/>
      <c r="P119" s="1"/>
      <c r="Q119" s="1"/>
      <c r="R119" s="1"/>
      <c r="U119" s="294"/>
    </row>
    <row r="120" spans="1:24" s="438" customFormat="1" ht="15.75" customHeight="1">
      <c r="A120" s="810"/>
      <c r="B120" s="804" t="s">
        <v>40</v>
      </c>
      <c r="C120" s="804"/>
      <c r="D120" s="804"/>
      <c r="E120" s="804"/>
      <c r="F120" s="231">
        <v>0</v>
      </c>
      <c r="G120" s="231">
        <v>0</v>
      </c>
      <c r="H120" s="231">
        <v>0</v>
      </c>
      <c r="I120" s="231">
        <v>0</v>
      </c>
      <c r="J120" s="231">
        <v>0</v>
      </c>
      <c r="K120" s="231">
        <v>0</v>
      </c>
      <c r="L120" s="231">
        <v>0</v>
      </c>
      <c r="M120" s="1"/>
      <c r="N120" s="1"/>
      <c r="O120" s="1"/>
      <c r="P120" s="1"/>
      <c r="Q120" s="1"/>
      <c r="R120" s="1"/>
      <c r="U120" s="294"/>
    </row>
    <row r="121" spans="1:24" s="438" customFormat="1" ht="15.75" customHeight="1">
      <c r="A121" s="810"/>
      <c r="B121" s="804" t="s">
        <v>123</v>
      </c>
      <c r="C121" s="804"/>
      <c r="D121" s="804"/>
      <c r="E121" s="804"/>
      <c r="F121" s="231">
        <v>0</v>
      </c>
      <c r="G121" s="231">
        <v>0</v>
      </c>
      <c r="H121" s="231">
        <v>0</v>
      </c>
      <c r="I121" s="231">
        <v>0</v>
      </c>
      <c r="J121" s="231">
        <v>0</v>
      </c>
      <c r="K121" s="231">
        <v>0</v>
      </c>
      <c r="L121" s="231">
        <v>0</v>
      </c>
      <c r="M121" s="1"/>
      <c r="N121" s="1"/>
      <c r="O121" s="1"/>
      <c r="P121" s="1"/>
      <c r="Q121" s="1"/>
      <c r="R121" s="1"/>
      <c r="U121" s="294"/>
    </row>
    <row r="122" spans="1:24" s="438" customFormat="1" ht="15.75" customHeight="1">
      <c r="A122" s="804" t="s">
        <v>93</v>
      </c>
      <c r="B122" s="804"/>
      <c r="C122" s="804"/>
      <c r="D122" s="804"/>
      <c r="E122" s="804"/>
      <c r="F122" s="418">
        <v>0</v>
      </c>
      <c r="G122" s="418">
        <v>0</v>
      </c>
      <c r="H122" s="418">
        <v>0</v>
      </c>
      <c r="I122" s="594">
        <v>0</v>
      </c>
      <c r="J122" s="418">
        <v>0</v>
      </c>
      <c r="K122" s="418">
        <v>0</v>
      </c>
      <c r="L122" s="594">
        <v>0</v>
      </c>
      <c r="M122" s="1"/>
      <c r="N122" s="1"/>
      <c r="O122" s="1"/>
      <c r="P122" s="1"/>
      <c r="Q122" s="1"/>
      <c r="R122" s="1"/>
      <c r="U122" s="294"/>
    </row>
    <row r="123" spans="1:24" s="438" customFormat="1" ht="15.75" customHeight="1">
      <c r="A123" s="804" t="s">
        <v>94</v>
      </c>
      <c r="B123" s="804"/>
      <c r="C123" s="804"/>
      <c r="D123" s="804"/>
      <c r="E123" s="804"/>
      <c r="F123" s="231">
        <v>0</v>
      </c>
      <c r="G123" s="231">
        <v>0</v>
      </c>
      <c r="H123" s="231">
        <v>0</v>
      </c>
      <c r="I123" s="231">
        <v>0</v>
      </c>
      <c r="J123" s="231">
        <v>0</v>
      </c>
      <c r="K123" s="231">
        <v>0</v>
      </c>
      <c r="L123" s="231">
        <v>0</v>
      </c>
      <c r="M123" s="1"/>
      <c r="N123" s="1"/>
      <c r="O123" s="1"/>
      <c r="P123" s="1"/>
      <c r="Q123" s="1"/>
      <c r="R123" s="1"/>
      <c r="U123" s="294"/>
    </row>
    <row r="124" spans="1:24" s="438" customFormat="1" ht="63" customHeight="1">
      <c r="A124" s="804" t="s">
        <v>95</v>
      </c>
      <c r="B124" s="804"/>
      <c r="C124" s="804"/>
      <c r="D124" s="804"/>
      <c r="E124" s="804"/>
      <c r="F124" s="231">
        <v>0</v>
      </c>
      <c r="G124" s="231">
        <v>0</v>
      </c>
      <c r="H124" s="231">
        <v>0</v>
      </c>
      <c r="I124" s="231">
        <v>0</v>
      </c>
      <c r="J124" s="231">
        <v>0</v>
      </c>
      <c r="K124" s="231">
        <v>0</v>
      </c>
      <c r="L124" s="231">
        <v>0</v>
      </c>
      <c r="M124" s="1"/>
      <c r="N124" s="1"/>
      <c r="O124" s="1"/>
      <c r="P124" s="1"/>
      <c r="Q124" s="1"/>
      <c r="R124" s="1"/>
      <c r="T124" s="443"/>
      <c r="U124" s="89"/>
    </row>
    <row r="125" spans="1:24" s="438" customFormat="1" ht="15.75" customHeight="1">
      <c r="A125" s="803" t="s">
        <v>97</v>
      </c>
      <c r="B125" s="803"/>
      <c r="C125" s="803"/>
      <c r="D125" s="803"/>
      <c r="E125" s="803"/>
      <c r="F125" s="232">
        <v>0</v>
      </c>
      <c r="G125" s="231">
        <v>0</v>
      </c>
      <c r="H125" s="231">
        <v>0</v>
      </c>
      <c r="I125" s="231">
        <v>0</v>
      </c>
      <c r="J125" s="231">
        <v>0</v>
      </c>
      <c r="K125" s="231">
        <v>0</v>
      </c>
      <c r="L125" s="231">
        <v>0</v>
      </c>
      <c r="M125" s="1"/>
      <c r="N125" s="1"/>
      <c r="O125" s="1"/>
      <c r="P125" s="1"/>
      <c r="Q125" s="1"/>
      <c r="R125" s="1"/>
    </row>
    <row r="126" spans="1:24" s="438" customFormat="1" ht="15.75" customHeight="1">
      <c r="A126" s="812" t="s">
        <v>842</v>
      </c>
      <c r="B126" s="812"/>
      <c r="C126" s="812"/>
      <c r="D126" s="812"/>
      <c r="E126" s="812"/>
      <c r="F126" s="124">
        <f>F127+F132</f>
        <v>78145.570000000007</v>
      </c>
      <c r="G126" s="124">
        <f t="shared" ref="G126:K126" si="11">G127+G132</f>
        <v>78145.570000000007</v>
      </c>
      <c r="H126" s="124">
        <f t="shared" si="11"/>
        <v>78145.570000000007</v>
      </c>
      <c r="I126" s="124">
        <f t="shared" si="11"/>
        <v>78145.570000000007</v>
      </c>
      <c r="J126" s="124">
        <f t="shared" si="11"/>
        <v>78145.570000000007</v>
      </c>
      <c r="K126" s="124">
        <f t="shared" si="11"/>
        <v>78145.570000000007</v>
      </c>
      <c r="L126" s="124">
        <f>SUM(F126:K126)</f>
        <v>468873.42000000004</v>
      </c>
      <c r="M126" s="219"/>
      <c r="N126" s="1"/>
      <c r="O126" s="1"/>
      <c r="P126" s="1"/>
      <c r="Q126" s="1"/>
      <c r="R126" s="1"/>
    </row>
    <row r="127" spans="1:24" s="438" customFormat="1" ht="15.75" customHeight="1">
      <c r="A127" s="804" t="s">
        <v>89</v>
      </c>
      <c r="B127" s="804"/>
      <c r="C127" s="804"/>
      <c r="D127" s="804"/>
      <c r="E127" s="804"/>
      <c r="F127" s="125">
        <v>78145.570000000007</v>
      </c>
      <c r="G127" s="125">
        <v>78145.570000000007</v>
      </c>
      <c r="H127" s="125">
        <v>78145.570000000007</v>
      </c>
      <c r="I127" s="125">
        <v>78145.570000000007</v>
      </c>
      <c r="J127" s="125">
        <v>78145.570000000007</v>
      </c>
      <c r="K127" s="125">
        <v>78145.570000000007</v>
      </c>
      <c r="L127" s="125">
        <f>SUM(F127:K127)</f>
        <v>468873.42000000004</v>
      </c>
      <c r="M127" s="219" t="s">
        <v>707</v>
      </c>
      <c r="N127" s="223">
        <v>78145.566999999995</v>
      </c>
      <c r="O127" s="223">
        <v>78145.566999999995</v>
      </c>
      <c r="P127" s="223">
        <v>78145.566999999995</v>
      </c>
      <c r="Q127" s="1"/>
      <c r="R127" s="1"/>
    </row>
    <row r="128" spans="1:24" s="438" customFormat="1">
      <c r="A128" s="810"/>
      <c r="B128" s="811" t="s">
        <v>90</v>
      </c>
      <c r="C128" s="811"/>
      <c r="D128" s="811"/>
      <c r="E128" s="811"/>
      <c r="F128" s="231">
        <v>0</v>
      </c>
      <c r="G128" s="231">
        <v>0</v>
      </c>
      <c r="H128" s="231">
        <v>0</v>
      </c>
      <c r="I128" s="231">
        <v>0</v>
      </c>
      <c r="J128" s="231">
        <v>0</v>
      </c>
      <c r="K128" s="231">
        <v>0</v>
      </c>
      <c r="L128" s="231">
        <v>0</v>
      </c>
      <c r="M128" s="1"/>
      <c r="N128" s="223"/>
      <c r="O128" s="223"/>
      <c r="P128" s="223"/>
      <c r="Q128" s="1"/>
      <c r="R128" s="1"/>
    </row>
    <row r="129" spans="1:18" s="438" customFormat="1" ht="15.75" customHeight="1">
      <c r="A129" s="810"/>
      <c r="B129" s="806" t="s">
        <v>91</v>
      </c>
      <c r="C129" s="806"/>
      <c r="D129" s="806"/>
      <c r="E129" s="806"/>
      <c r="F129" s="231">
        <v>0</v>
      </c>
      <c r="G129" s="231">
        <v>0</v>
      </c>
      <c r="H129" s="231">
        <v>0</v>
      </c>
      <c r="I129" s="231">
        <v>0</v>
      </c>
      <c r="J129" s="231">
        <v>0</v>
      </c>
      <c r="K129" s="231">
        <v>0</v>
      </c>
      <c r="L129" s="231">
        <v>0</v>
      </c>
      <c r="M129" s="1"/>
      <c r="N129" s="195"/>
      <c r="O129" s="1"/>
      <c r="P129" s="1"/>
      <c r="Q129" s="1"/>
      <c r="R129" s="1"/>
    </row>
    <row r="130" spans="1:18" s="438" customFormat="1" ht="15.75" customHeight="1">
      <c r="A130" s="810"/>
      <c r="B130" s="804" t="s">
        <v>40</v>
      </c>
      <c r="C130" s="804"/>
      <c r="D130" s="804"/>
      <c r="E130" s="804"/>
      <c r="F130" s="231">
        <v>0</v>
      </c>
      <c r="G130" s="231">
        <v>0</v>
      </c>
      <c r="H130" s="231">
        <v>0</v>
      </c>
      <c r="I130" s="231">
        <v>0</v>
      </c>
      <c r="J130" s="231">
        <v>0</v>
      </c>
      <c r="K130" s="231">
        <v>0</v>
      </c>
      <c r="L130" s="231">
        <v>0</v>
      </c>
      <c r="M130" s="1"/>
      <c r="N130" s="195"/>
      <c r="O130" s="1"/>
      <c r="P130" s="1"/>
      <c r="Q130" s="1"/>
      <c r="R130" s="1"/>
    </row>
    <row r="131" spans="1:18" s="438" customFormat="1" ht="15.75" customHeight="1">
      <c r="A131" s="810"/>
      <c r="B131" s="804" t="s">
        <v>123</v>
      </c>
      <c r="C131" s="804"/>
      <c r="D131" s="804"/>
      <c r="E131" s="804"/>
      <c r="F131" s="231">
        <v>0</v>
      </c>
      <c r="G131" s="231">
        <v>0</v>
      </c>
      <c r="H131" s="231">
        <v>0</v>
      </c>
      <c r="I131" s="231">
        <v>0</v>
      </c>
      <c r="J131" s="231">
        <v>0</v>
      </c>
      <c r="K131" s="231">
        <v>0</v>
      </c>
      <c r="L131" s="231">
        <v>0</v>
      </c>
      <c r="M131" s="1"/>
      <c r="N131" s="195"/>
      <c r="O131" s="1"/>
      <c r="P131" s="1"/>
      <c r="Q131" s="1"/>
      <c r="R131" s="1"/>
    </row>
    <row r="132" spans="1:18" s="438" customFormat="1" ht="15.75" customHeight="1">
      <c r="A132" s="804" t="s">
        <v>93</v>
      </c>
      <c r="B132" s="804"/>
      <c r="C132" s="804"/>
      <c r="D132" s="804"/>
      <c r="E132" s="804"/>
      <c r="F132" s="418">
        <v>0</v>
      </c>
      <c r="G132" s="418">
        <v>0</v>
      </c>
      <c r="H132" s="418">
        <v>0</v>
      </c>
      <c r="I132" s="594">
        <v>0</v>
      </c>
      <c r="J132" s="418">
        <v>0</v>
      </c>
      <c r="K132" s="418">
        <v>0</v>
      </c>
      <c r="L132" s="594">
        <v>0</v>
      </c>
      <c r="M132" s="1"/>
      <c r="N132" s="195"/>
      <c r="O132" s="1"/>
      <c r="P132" s="1"/>
      <c r="Q132" s="1"/>
      <c r="R132" s="1"/>
    </row>
    <row r="133" spans="1:18" s="438" customFormat="1" ht="15.75" customHeight="1">
      <c r="A133" s="804" t="s">
        <v>94</v>
      </c>
      <c r="B133" s="804"/>
      <c r="C133" s="804"/>
      <c r="D133" s="804"/>
      <c r="E133" s="804"/>
      <c r="F133" s="231">
        <v>0</v>
      </c>
      <c r="G133" s="231">
        <v>0</v>
      </c>
      <c r="H133" s="231">
        <v>0</v>
      </c>
      <c r="I133" s="231">
        <v>0</v>
      </c>
      <c r="J133" s="231">
        <v>0</v>
      </c>
      <c r="K133" s="231">
        <v>0</v>
      </c>
      <c r="L133" s="231">
        <v>0</v>
      </c>
      <c r="M133" s="1"/>
      <c r="N133" s="195"/>
      <c r="O133" s="1"/>
      <c r="P133" s="1"/>
      <c r="Q133" s="1"/>
      <c r="R133" s="1"/>
    </row>
    <row r="134" spans="1:18" s="438" customFormat="1">
      <c r="A134" s="804" t="s">
        <v>95</v>
      </c>
      <c r="B134" s="804"/>
      <c r="C134" s="804"/>
      <c r="D134" s="804"/>
      <c r="E134" s="804"/>
      <c r="F134" s="231">
        <v>0</v>
      </c>
      <c r="G134" s="231">
        <v>0</v>
      </c>
      <c r="H134" s="231">
        <v>0</v>
      </c>
      <c r="I134" s="231">
        <v>0</v>
      </c>
      <c r="J134" s="231">
        <v>0</v>
      </c>
      <c r="K134" s="231">
        <v>0</v>
      </c>
      <c r="L134" s="231">
        <v>0</v>
      </c>
      <c r="M134" s="1"/>
      <c r="N134" s="195"/>
      <c r="O134" s="1"/>
      <c r="P134" s="1"/>
      <c r="Q134" s="1"/>
      <c r="R134" s="1"/>
    </row>
    <row r="135" spans="1:18" s="438" customFormat="1" ht="15.75" customHeight="1">
      <c r="A135" s="803" t="s">
        <v>97</v>
      </c>
      <c r="B135" s="803"/>
      <c r="C135" s="803"/>
      <c r="D135" s="803"/>
      <c r="E135" s="803"/>
      <c r="F135" s="232">
        <v>0</v>
      </c>
      <c r="G135" s="231">
        <v>0</v>
      </c>
      <c r="H135" s="231">
        <v>0</v>
      </c>
      <c r="I135" s="231">
        <v>0</v>
      </c>
      <c r="J135" s="231">
        <v>0</v>
      </c>
      <c r="K135" s="231">
        <v>0</v>
      </c>
      <c r="L135" s="231">
        <v>0</v>
      </c>
      <c r="M135" s="1"/>
      <c r="N135" s="195"/>
      <c r="O135" s="1"/>
      <c r="P135" s="1"/>
      <c r="Q135" s="1"/>
      <c r="R135" s="1"/>
    </row>
    <row r="136" spans="1:18" s="438" customFormat="1" ht="45" customHeight="1">
      <c r="A136" s="812" t="s">
        <v>1350</v>
      </c>
      <c r="B136" s="812"/>
      <c r="C136" s="812"/>
      <c r="D136" s="812"/>
      <c r="E136" s="812"/>
      <c r="F136" s="124">
        <f>F137+F142</f>
        <v>6027.2</v>
      </c>
      <c r="G136" s="124">
        <f t="shared" ref="G136:K136" si="12">G137+G142</f>
        <v>0</v>
      </c>
      <c r="H136" s="124">
        <f t="shared" si="12"/>
        <v>0</v>
      </c>
      <c r="I136" s="124">
        <f t="shared" si="12"/>
        <v>0</v>
      </c>
      <c r="J136" s="124">
        <f t="shared" si="12"/>
        <v>0</v>
      </c>
      <c r="K136" s="124">
        <f t="shared" si="12"/>
        <v>0</v>
      </c>
      <c r="L136" s="124">
        <f>SUM(F136:K136)</f>
        <v>6027.2</v>
      </c>
      <c r="M136" s="114"/>
      <c r="N136" s="195"/>
      <c r="O136" s="1"/>
      <c r="P136" s="1"/>
      <c r="Q136" s="1"/>
      <c r="R136" s="1"/>
    </row>
    <row r="137" spans="1:18" s="438" customFormat="1">
      <c r="A137" s="804" t="s">
        <v>89</v>
      </c>
      <c r="B137" s="804"/>
      <c r="C137" s="804"/>
      <c r="D137" s="804"/>
      <c r="E137" s="804"/>
      <c r="F137" s="617">
        <v>6027.2</v>
      </c>
      <c r="G137" s="125">
        <v>0</v>
      </c>
      <c r="H137" s="125">
        <v>0</v>
      </c>
      <c r="I137" s="125">
        <v>0</v>
      </c>
      <c r="J137" s="125">
        <v>0</v>
      </c>
      <c r="K137" s="125">
        <v>0</v>
      </c>
      <c r="L137" s="595">
        <f>SUM(F137:K137)</f>
        <v>6027.2</v>
      </c>
      <c r="M137" s="1"/>
      <c r="N137" s="195"/>
      <c r="O137" s="1"/>
      <c r="P137" s="1"/>
      <c r="Q137" s="1"/>
      <c r="R137" s="1"/>
    </row>
    <row r="138" spans="1:18" s="438" customFormat="1">
      <c r="A138" s="810"/>
      <c r="B138" s="811" t="s">
        <v>90</v>
      </c>
      <c r="C138" s="811"/>
      <c r="D138" s="811"/>
      <c r="E138" s="811"/>
      <c r="F138" s="231">
        <v>0</v>
      </c>
      <c r="G138" s="231">
        <v>0</v>
      </c>
      <c r="H138" s="231">
        <v>0</v>
      </c>
      <c r="I138" s="231">
        <v>0</v>
      </c>
      <c r="J138" s="231">
        <v>0</v>
      </c>
      <c r="K138" s="231">
        <v>0</v>
      </c>
      <c r="L138" s="231">
        <v>0</v>
      </c>
      <c r="M138" s="1"/>
      <c r="N138" s="195"/>
      <c r="O138" s="1"/>
      <c r="P138" s="1"/>
      <c r="Q138" s="1"/>
      <c r="R138" s="1"/>
    </row>
    <row r="139" spans="1:18" s="438" customFormat="1">
      <c r="A139" s="810"/>
      <c r="B139" s="806" t="s">
        <v>91</v>
      </c>
      <c r="C139" s="806"/>
      <c r="D139" s="806"/>
      <c r="E139" s="806"/>
      <c r="F139" s="231">
        <v>0</v>
      </c>
      <c r="G139" s="231">
        <v>0</v>
      </c>
      <c r="H139" s="231">
        <v>0</v>
      </c>
      <c r="I139" s="231">
        <v>0</v>
      </c>
      <c r="J139" s="231">
        <v>0</v>
      </c>
      <c r="K139" s="231">
        <v>0</v>
      </c>
      <c r="L139" s="231">
        <v>0</v>
      </c>
      <c r="M139" s="1"/>
      <c r="N139" s="195"/>
      <c r="O139" s="1"/>
      <c r="P139" s="1"/>
      <c r="Q139" s="1"/>
      <c r="R139" s="1"/>
    </row>
    <row r="140" spans="1:18" s="438" customFormat="1">
      <c r="A140" s="810"/>
      <c r="B140" s="804" t="s">
        <v>40</v>
      </c>
      <c r="C140" s="804"/>
      <c r="D140" s="804"/>
      <c r="E140" s="804"/>
      <c r="F140" s="231">
        <v>0</v>
      </c>
      <c r="G140" s="231">
        <v>0</v>
      </c>
      <c r="H140" s="231">
        <v>0</v>
      </c>
      <c r="I140" s="231">
        <v>0</v>
      </c>
      <c r="J140" s="231">
        <v>0</v>
      </c>
      <c r="K140" s="231">
        <v>0</v>
      </c>
      <c r="L140" s="231">
        <v>0</v>
      </c>
      <c r="M140" s="1"/>
      <c r="N140" s="195"/>
      <c r="O140" s="1"/>
      <c r="P140" s="1"/>
      <c r="Q140" s="1"/>
      <c r="R140" s="1"/>
    </row>
    <row r="141" spans="1:18" s="438" customFormat="1">
      <c r="A141" s="810"/>
      <c r="B141" s="804" t="s">
        <v>123</v>
      </c>
      <c r="C141" s="804"/>
      <c r="D141" s="804"/>
      <c r="E141" s="804"/>
      <c r="F141" s="231">
        <v>0</v>
      </c>
      <c r="G141" s="231">
        <v>0</v>
      </c>
      <c r="H141" s="231">
        <v>0</v>
      </c>
      <c r="I141" s="231">
        <v>0</v>
      </c>
      <c r="J141" s="231">
        <v>0</v>
      </c>
      <c r="K141" s="231">
        <v>0</v>
      </c>
      <c r="L141" s="231">
        <v>0</v>
      </c>
      <c r="M141" s="1"/>
      <c r="N141" s="195"/>
      <c r="O141" s="1"/>
      <c r="P141" s="1"/>
      <c r="Q141" s="1"/>
      <c r="R141" s="1"/>
    </row>
    <row r="142" spans="1:18" s="438" customFormat="1">
      <c r="A142" s="804" t="s">
        <v>93</v>
      </c>
      <c r="B142" s="804"/>
      <c r="C142" s="804"/>
      <c r="D142" s="804"/>
      <c r="E142" s="804"/>
      <c r="F142" s="418">
        <v>0</v>
      </c>
      <c r="G142" s="418">
        <v>0</v>
      </c>
      <c r="H142" s="418">
        <v>0</v>
      </c>
      <c r="I142" s="594">
        <v>0</v>
      </c>
      <c r="J142" s="418">
        <v>0</v>
      </c>
      <c r="K142" s="418">
        <v>0</v>
      </c>
      <c r="L142" s="594">
        <v>0</v>
      </c>
      <c r="M142" s="1"/>
      <c r="N142" s="195"/>
      <c r="O142" s="1"/>
      <c r="P142" s="1"/>
      <c r="Q142" s="1"/>
      <c r="R142" s="1"/>
    </row>
    <row r="143" spans="1:18" s="438" customFormat="1">
      <c r="A143" s="804" t="s">
        <v>94</v>
      </c>
      <c r="B143" s="804"/>
      <c r="C143" s="804"/>
      <c r="D143" s="804"/>
      <c r="E143" s="804"/>
      <c r="F143" s="231">
        <v>0</v>
      </c>
      <c r="G143" s="231">
        <v>0</v>
      </c>
      <c r="H143" s="231">
        <v>0</v>
      </c>
      <c r="I143" s="231">
        <v>0</v>
      </c>
      <c r="J143" s="231">
        <v>0</v>
      </c>
      <c r="K143" s="231">
        <v>0</v>
      </c>
      <c r="L143" s="231">
        <v>0</v>
      </c>
      <c r="M143" s="1"/>
      <c r="N143" s="195"/>
      <c r="O143" s="1"/>
      <c r="P143" s="1"/>
      <c r="Q143" s="1"/>
      <c r="R143" s="1"/>
    </row>
    <row r="144" spans="1:18" s="438" customFormat="1">
      <c r="A144" s="804" t="s">
        <v>95</v>
      </c>
      <c r="B144" s="804"/>
      <c r="C144" s="804"/>
      <c r="D144" s="804"/>
      <c r="E144" s="804"/>
      <c r="F144" s="231">
        <v>0</v>
      </c>
      <c r="G144" s="231">
        <v>0</v>
      </c>
      <c r="H144" s="231">
        <v>0</v>
      </c>
      <c r="I144" s="231">
        <v>0</v>
      </c>
      <c r="J144" s="231">
        <v>0</v>
      </c>
      <c r="K144" s="231">
        <v>0</v>
      </c>
      <c r="L144" s="231">
        <v>0</v>
      </c>
      <c r="M144" s="1"/>
      <c r="N144" s="195"/>
      <c r="O144" s="1"/>
      <c r="P144" s="1"/>
      <c r="Q144" s="1"/>
      <c r="R144" s="1"/>
    </row>
    <row r="145" spans="1:18" s="438" customFormat="1">
      <c r="A145" s="803" t="s">
        <v>97</v>
      </c>
      <c r="B145" s="803"/>
      <c r="C145" s="803"/>
      <c r="D145" s="803"/>
      <c r="E145" s="803"/>
      <c r="F145" s="232">
        <v>0</v>
      </c>
      <c r="G145" s="231">
        <v>0</v>
      </c>
      <c r="H145" s="231">
        <v>0</v>
      </c>
      <c r="I145" s="231">
        <v>0</v>
      </c>
      <c r="J145" s="231">
        <v>0</v>
      </c>
      <c r="K145" s="231">
        <v>0</v>
      </c>
      <c r="L145" s="231">
        <v>0</v>
      </c>
      <c r="M145" s="1"/>
      <c r="N145" s="195"/>
      <c r="O145" s="1"/>
      <c r="P145" s="1"/>
      <c r="Q145" s="1"/>
      <c r="R145" s="1"/>
    </row>
    <row r="146" spans="1:18" s="438" customFormat="1">
      <c r="A146" s="59"/>
      <c r="B146" s="59"/>
      <c r="C146" s="59"/>
      <c r="D146" s="59"/>
      <c r="E146" s="59"/>
      <c r="F146" s="448"/>
      <c r="G146" s="448"/>
      <c r="H146" s="448"/>
      <c r="I146" s="448"/>
      <c r="J146" s="449"/>
      <c r="K146" s="449"/>
      <c r="L146" s="448"/>
      <c r="M146" s="1"/>
      <c r="N146" s="195"/>
      <c r="O146" s="1"/>
      <c r="P146" s="1"/>
      <c r="Q146" s="1"/>
      <c r="R146" s="1"/>
    </row>
    <row r="147" spans="1:18" s="438" customFormat="1">
      <c r="A147" s="59"/>
      <c r="B147" s="59"/>
      <c r="C147" s="59"/>
      <c r="D147" s="59"/>
      <c r="E147" s="59"/>
      <c r="F147" s="60"/>
      <c r="G147" s="60"/>
      <c r="H147" s="60"/>
      <c r="I147" s="60"/>
      <c r="J147" s="1"/>
      <c r="K147" s="1"/>
      <c r="L147" s="1"/>
      <c r="M147" s="1"/>
      <c r="N147" s="195"/>
      <c r="O147" s="1"/>
      <c r="P147" s="1"/>
      <c r="Q147" s="1"/>
      <c r="R147" s="1"/>
    </row>
    <row r="148" spans="1:18" s="438" customFormat="1">
      <c r="A148" s="943" t="s">
        <v>300</v>
      </c>
      <c r="B148" s="943"/>
      <c r="C148" s="943"/>
      <c r="D148" s="943"/>
      <c r="E148" s="943"/>
      <c r="F148" s="943"/>
      <c r="G148" s="1"/>
      <c r="H148" s="1"/>
      <c r="I148" s="1"/>
      <c r="J148" s="1"/>
      <c r="K148" s="1"/>
      <c r="L148" s="1"/>
      <c r="M148" s="1"/>
      <c r="N148" s="195"/>
      <c r="O148" s="1"/>
      <c r="P148" s="1"/>
      <c r="Q148" s="1"/>
      <c r="R148" s="1"/>
    </row>
    <row r="149" spans="1:18" s="438" customFormat="1" ht="105" customHeight="1">
      <c r="A149" s="801" t="s">
        <v>128</v>
      </c>
      <c r="B149" s="801"/>
      <c r="C149" s="423" t="s">
        <v>129</v>
      </c>
      <c r="D149" s="422" t="s">
        <v>843</v>
      </c>
      <c r="E149" s="422" t="s">
        <v>131</v>
      </c>
      <c r="F149" s="422" t="s">
        <v>19</v>
      </c>
      <c r="G149" s="1"/>
      <c r="H149" s="1"/>
      <c r="I149" s="1"/>
      <c r="J149" s="1"/>
      <c r="K149" s="1"/>
      <c r="L149" s="1"/>
      <c r="M149" s="1"/>
      <c r="N149" s="195"/>
      <c r="O149" s="1"/>
      <c r="P149" s="1"/>
      <c r="Q149" s="1"/>
      <c r="R149" s="1"/>
    </row>
    <row r="150" spans="1:18" s="438" customFormat="1" ht="105" customHeight="1">
      <c r="A150" s="845">
        <v>1</v>
      </c>
      <c r="B150" s="847"/>
      <c r="C150" s="423">
        <v>2</v>
      </c>
      <c r="D150" s="422">
        <v>3</v>
      </c>
      <c r="E150" s="422">
        <v>4</v>
      </c>
      <c r="F150" s="422">
        <v>5</v>
      </c>
      <c r="G150" s="1"/>
      <c r="H150" s="1"/>
      <c r="I150" s="1"/>
      <c r="J150" s="1"/>
      <c r="K150" s="1"/>
      <c r="L150" s="1"/>
      <c r="M150" s="1"/>
      <c r="N150" s="195"/>
      <c r="O150" s="1"/>
      <c r="P150" s="1"/>
      <c r="Q150" s="1"/>
      <c r="R150" s="1"/>
    </row>
    <row r="151" spans="1:18" s="438" customFormat="1" ht="105" customHeight="1">
      <c r="A151" s="857" t="s">
        <v>1233</v>
      </c>
      <c r="B151" s="858"/>
      <c r="C151" s="858"/>
      <c r="D151" s="858"/>
      <c r="E151" s="858"/>
      <c r="F151" s="859"/>
      <c r="G151" s="1"/>
      <c r="H151" s="1"/>
      <c r="I151" s="1"/>
      <c r="J151" s="1"/>
      <c r="K151" s="1"/>
      <c r="L151" s="1"/>
      <c r="M151" s="1"/>
      <c r="N151" s="195"/>
      <c r="O151" s="1"/>
      <c r="P151" s="1"/>
      <c r="Q151" s="1"/>
      <c r="R151" s="1"/>
    </row>
    <row r="152" spans="1:18" s="438" customFormat="1" ht="110.25" customHeight="1">
      <c r="A152" s="867" t="s">
        <v>844</v>
      </c>
      <c r="B152" s="868"/>
      <c r="C152" s="112" t="s">
        <v>132</v>
      </c>
      <c r="D152" s="111" t="s">
        <v>206</v>
      </c>
      <c r="E152" s="150" t="s">
        <v>185</v>
      </c>
      <c r="F152" s="112" t="s">
        <v>44</v>
      </c>
      <c r="G152" s="1"/>
      <c r="H152" s="1"/>
      <c r="I152" s="1087"/>
      <c r="J152" s="1087"/>
      <c r="K152" s="1087"/>
      <c r="L152" s="1087"/>
      <c r="M152" s="1087"/>
      <c r="N152" s="195"/>
      <c r="O152" s="1"/>
      <c r="P152" s="1"/>
      <c r="Q152" s="1"/>
      <c r="R152" s="1"/>
    </row>
    <row r="153" spans="1:18" s="438" customFormat="1" ht="105" customHeight="1">
      <c r="A153" s="855" t="s">
        <v>628</v>
      </c>
      <c r="B153" s="856"/>
      <c r="C153" s="99" t="s">
        <v>255</v>
      </c>
      <c r="D153" s="97" t="s">
        <v>206</v>
      </c>
      <c r="E153" s="51" t="s">
        <v>186</v>
      </c>
      <c r="F153" s="52" t="s">
        <v>44</v>
      </c>
      <c r="G153" s="1"/>
      <c r="H153" s="1"/>
      <c r="I153" s="1"/>
      <c r="J153" s="1"/>
      <c r="K153" s="1"/>
      <c r="L153" s="1"/>
      <c r="M153" s="1"/>
      <c r="N153" s="195"/>
      <c r="O153" s="1"/>
      <c r="P153" s="1"/>
      <c r="Q153" s="1"/>
      <c r="R153" s="1"/>
    </row>
    <row r="154" spans="1:18" s="438" customFormat="1" ht="110.25" customHeight="1">
      <c r="A154" s="855" t="s">
        <v>374</v>
      </c>
      <c r="B154" s="856"/>
      <c r="C154" s="99" t="s">
        <v>312</v>
      </c>
      <c r="D154" s="97" t="s">
        <v>206</v>
      </c>
      <c r="E154" s="51" t="s">
        <v>185</v>
      </c>
      <c r="F154" s="52" t="s">
        <v>44</v>
      </c>
      <c r="G154" s="1"/>
      <c r="H154" s="1"/>
      <c r="I154" s="1"/>
      <c r="J154" s="1"/>
      <c r="K154" s="1"/>
      <c r="L154" s="1"/>
      <c r="M154" s="1"/>
      <c r="N154" s="195"/>
      <c r="O154" s="1"/>
      <c r="P154" s="1"/>
      <c r="Q154" s="1"/>
      <c r="R154" s="1"/>
    </row>
    <row r="155" spans="1:18" s="438" customFormat="1" ht="105" customHeight="1">
      <c r="A155" s="855" t="s">
        <v>375</v>
      </c>
      <c r="B155" s="856"/>
      <c r="C155" s="99" t="s">
        <v>329</v>
      </c>
      <c r="D155" s="97" t="s">
        <v>206</v>
      </c>
      <c r="E155" s="51" t="s">
        <v>185</v>
      </c>
      <c r="F155" s="52" t="s">
        <v>44</v>
      </c>
      <c r="G155" s="1"/>
      <c r="H155" s="1"/>
      <c r="I155" s="1"/>
      <c r="J155" s="1"/>
      <c r="K155" s="1"/>
      <c r="L155" s="1"/>
      <c r="M155" s="1"/>
      <c r="N155" s="195"/>
      <c r="O155" s="1"/>
      <c r="P155" s="1"/>
      <c r="Q155" s="1"/>
      <c r="R155" s="1"/>
    </row>
    <row r="156" spans="1:18" s="438" customFormat="1" ht="110.25" customHeight="1">
      <c r="A156" s="855" t="s">
        <v>376</v>
      </c>
      <c r="B156" s="856"/>
      <c r="C156" s="99" t="s">
        <v>313</v>
      </c>
      <c r="D156" s="97" t="s">
        <v>206</v>
      </c>
      <c r="E156" s="51" t="s">
        <v>185</v>
      </c>
      <c r="F156" s="52" t="s">
        <v>44</v>
      </c>
      <c r="G156" s="1"/>
      <c r="H156" s="1"/>
      <c r="I156" s="1"/>
      <c r="J156" s="1"/>
      <c r="K156" s="1"/>
      <c r="L156" s="1"/>
      <c r="M156" s="1"/>
      <c r="N156" s="195"/>
      <c r="O156" s="1"/>
      <c r="P156" s="1"/>
      <c r="Q156" s="1"/>
      <c r="R156" s="1"/>
    </row>
    <row r="157" spans="1:18" s="438" customFormat="1" ht="105" customHeight="1">
      <c r="A157" s="855" t="s">
        <v>377</v>
      </c>
      <c r="B157" s="856"/>
      <c r="C157" s="99" t="s">
        <v>317</v>
      </c>
      <c r="D157" s="97" t="s">
        <v>206</v>
      </c>
      <c r="E157" s="51" t="s">
        <v>185</v>
      </c>
      <c r="F157" s="52" t="s">
        <v>44</v>
      </c>
      <c r="G157" s="1"/>
      <c r="H157" s="1"/>
      <c r="I157" s="1"/>
      <c r="J157" s="1"/>
      <c r="K157" s="1"/>
      <c r="L157" s="1"/>
      <c r="M157" s="1"/>
      <c r="N157" s="195"/>
      <c r="O157" s="1"/>
      <c r="P157" s="1"/>
      <c r="Q157" s="1"/>
      <c r="R157" s="1"/>
    </row>
    <row r="158" spans="1:18" s="438" customFormat="1" ht="105" customHeight="1">
      <c r="A158" s="855" t="s">
        <v>378</v>
      </c>
      <c r="B158" s="856"/>
      <c r="C158" s="99" t="s">
        <v>318</v>
      </c>
      <c r="D158" s="97" t="s">
        <v>206</v>
      </c>
      <c r="E158" s="51" t="s">
        <v>185</v>
      </c>
      <c r="F158" s="52" t="s">
        <v>44</v>
      </c>
      <c r="G158" s="1"/>
      <c r="H158" s="1"/>
      <c r="I158" s="1"/>
      <c r="J158" s="1"/>
      <c r="K158" s="1"/>
      <c r="L158" s="1"/>
      <c r="M158" s="1"/>
      <c r="N158" s="195"/>
      <c r="O158" s="1"/>
      <c r="P158" s="1"/>
      <c r="Q158" s="1"/>
      <c r="R158" s="1"/>
    </row>
    <row r="159" spans="1:18" s="438" customFormat="1" ht="105" customHeight="1">
      <c r="A159" s="855" t="s">
        <v>379</v>
      </c>
      <c r="B159" s="856"/>
      <c r="C159" s="99" t="s">
        <v>330</v>
      </c>
      <c r="D159" s="97" t="s">
        <v>206</v>
      </c>
      <c r="E159" s="51" t="s">
        <v>185</v>
      </c>
      <c r="F159" s="52" t="s">
        <v>44</v>
      </c>
      <c r="G159" s="1"/>
      <c r="H159" s="1"/>
      <c r="I159" s="1"/>
      <c r="J159" s="1"/>
      <c r="K159" s="1"/>
      <c r="L159" s="1"/>
      <c r="M159" s="1"/>
      <c r="N159" s="195"/>
      <c r="O159" s="1"/>
      <c r="P159" s="1"/>
      <c r="Q159" s="1"/>
      <c r="R159" s="1"/>
    </row>
    <row r="160" spans="1:18" s="438" customFormat="1" ht="105" customHeight="1">
      <c r="A160" s="855" t="s">
        <v>380</v>
      </c>
      <c r="B160" s="856"/>
      <c r="C160" s="99" t="s">
        <v>629</v>
      </c>
      <c r="D160" s="97" t="s">
        <v>206</v>
      </c>
      <c r="E160" s="51" t="s">
        <v>185</v>
      </c>
      <c r="F160" s="52" t="s">
        <v>44</v>
      </c>
      <c r="G160" s="1"/>
      <c r="H160" s="1"/>
      <c r="I160" s="1"/>
      <c r="J160" s="1"/>
      <c r="K160" s="1"/>
      <c r="L160" s="1"/>
      <c r="M160" s="1"/>
      <c r="N160" s="195"/>
      <c r="O160" s="1"/>
      <c r="P160" s="1"/>
      <c r="Q160" s="1"/>
      <c r="R160" s="1"/>
    </row>
    <row r="161" spans="1:18" s="438" customFormat="1" ht="105" customHeight="1">
      <c r="A161" s="855" t="s">
        <v>381</v>
      </c>
      <c r="B161" s="856"/>
      <c r="C161" s="99" t="s">
        <v>314</v>
      </c>
      <c r="D161" s="97" t="s">
        <v>206</v>
      </c>
      <c r="E161" s="51" t="s">
        <v>185</v>
      </c>
      <c r="F161" s="52" t="s">
        <v>44</v>
      </c>
      <c r="G161" s="1"/>
      <c r="H161" s="1"/>
      <c r="I161" s="1"/>
      <c r="J161" s="1"/>
      <c r="K161" s="1"/>
      <c r="L161" s="1"/>
      <c r="M161" s="1"/>
      <c r="N161" s="195"/>
      <c r="O161" s="1"/>
      <c r="P161" s="1"/>
      <c r="Q161" s="1"/>
      <c r="R161" s="1"/>
    </row>
    <row r="162" spans="1:18" s="438" customFormat="1" ht="105" customHeight="1">
      <c r="A162" s="855" t="s">
        <v>382</v>
      </c>
      <c r="B162" s="856"/>
      <c r="C162" s="99" t="s">
        <v>314</v>
      </c>
      <c r="D162" s="97" t="s">
        <v>206</v>
      </c>
      <c r="E162" s="51" t="s">
        <v>185</v>
      </c>
      <c r="F162" s="52" t="s">
        <v>44</v>
      </c>
      <c r="G162" s="1"/>
      <c r="H162" s="1"/>
      <c r="I162" s="1"/>
      <c r="J162" s="1"/>
      <c r="K162" s="1"/>
      <c r="L162" s="1"/>
      <c r="M162" s="1"/>
      <c r="N162" s="195"/>
      <c r="O162" s="1"/>
      <c r="P162" s="1"/>
      <c r="Q162" s="1"/>
      <c r="R162" s="1"/>
    </row>
    <row r="163" spans="1:18" s="438" customFormat="1" ht="110.25" customHeight="1">
      <c r="A163" s="867" t="s">
        <v>845</v>
      </c>
      <c r="B163" s="868"/>
      <c r="C163" s="112" t="s">
        <v>132</v>
      </c>
      <c r="D163" s="111" t="s">
        <v>206</v>
      </c>
      <c r="E163" s="150" t="s">
        <v>284</v>
      </c>
      <c r="F163" s="112" t="s">
        <v>44</v>
      </c>
      <c r="G163" s="1"/>
      <c r="H163" s="1"/>
      <c r="I163" s="1087"/>
      <c r="J163" s="1087"/>
      <c r="K163" s="1087"/>
      <c r="L163" s="1087"/>
      <c r="M163" s="1087"/>
      <c r="N163" s="195"/>
      <c r="O163" s="1"/>
      <c r="P163" s="1"/>
      <c r="Q163" s="1"/>
      <c r="R163" s="1"/>
    </row>
    <row r="164" spans="1:18" s="438" customFormat="1" ht="105" customHeight="1">
      <c r="A164" s="855" t="s">
        <v>499</v>
      </c>
      <c r="B164" s="856"/>
      <c r="C164" s="99" t="s">
        <v>255</v>
      </c>
      <c r="D164" s="97" t="s">
        <v>206</v>
      </c>
      <c r="E164" s="51" t="s">
        <v>186</v>
      </c>
      <c r="F164" s="52" t="s">
        <v>44</v>
      </c>
      <c r="G164" s="1"/>
      <c r="H164" s="1"/>
      <c r="I164" s="1"/>
      <c r="J164" s="1"/>
      <c r="K164" s="1"/>
      <c r="L164" s="1"/>
      <c r="M164" s="1"/>
      <c r="N164" s="195"/>
      <c r="O164" s="1"/>
      <c r="P164" s="1"/>
      <c r="Q164" s="1"/>
      <c r="R164" s="1"/>
    </row>
    <row r="165" spans="1:18" s="438" customFormat="1" ht="110.25" customHeight="1">
      <c r="A165" s="855" t="s">
        <v>287</v>
      </c>
      <c r="B165" s="856"/>
      <c r="C165" s="99" t="s">
        <v>312</v>
      </c>
      <c r="D165" s="97" t="s">
        <v>206</v>
      </c>
      <c r="E165" s="51" t="s">
        <v>185</v>
      </c>
      <c r="F165" s="52" t="s">
        <v>44</v>
      </c>
      <c r="G165" s="1"/>
      <c r="H165" s="1"/>
      <c r="I165" s="1"/>
      <c r="J165" s="1"/>
      <c r="K165" s="1"/>
      <c r="L165" s="1"/>
      <c r="M165" s="1"/>
      <c r="N165" s="195"/>
      <c r="O165" s="1"/>
      <c r="P165" s="1"/>
      <c r="Q165" s="1"/>
      <c r="R165" s="1"/>
    </row>
    <row r="166" spans="1:18" s="438" customFormat="1" ht="105" customHeight="1">
      <c r="A166" s="855" t="s">
        <v>288</v>
      </c>
      <c r="B166" s="856"/>
      <c r="C166" s="99" t="s">
        <v>329</v>
      </c>
      <c r="D166" s="97" t="s">
        <v>206</v>
      </c>
      <c r="E166" s="51" t="s">
        <v>185</v>
      </c>
      <c r="F166" s="52" t="s">
        <v>44</v>
      </c>
      <c r="G166" s="1"/>
      <c r="H166" s="1"/>
      <c r="I166" s="1"/>
      <c r="J166" s="1"/>
      <c r="K166" s="1"/>
      <c r="L166" s="1"/>
      <c r="M166" s="1"/>
      <c r="N166" s="195"/>
      <c r="O166" s="1"/>
      <c r="P166" s="1"/>
      <c r="Q166" s="1"/>
      <c r="R166" s="1"/>
    </row>
    <row r="167" spans="1:18" s="438" customFormat="1" ht="110.25" customHeight="1">
      <c r="A167" s="855" t="s">
        <v>289</v>
      </c>
      <c r="B167" s="856"/>
      <c r="C167" s="99" t="s">
        <v>313</v>
      </c>
      <c r="D167" s="97" t="s">
        <v>206</v>
      </c>
      <c r="E167" s="51" t="s">
        <v>185</v>
      </c>
      <c r="F167" s="52" t="s">
        <v>44</v>
      </c>
      <c r="G167" s="1"/>
      <c r="H167" s="1"/>
      <c r="I167" s="1"/>
      <c r="J167" s="1"/>
      <c r="K167" s="1"/>
      <c r="L167" s="1"/>
      <c r="M167" s="1"/>
      <c r="N167" s="195"/>
      <c r="O167" s="1"/>
      <c r="P167" s="1"/>
      <c r="Q167" s="1"/>
      <c r="R167" s="1"/>
    </row>
    <row r="168" spans="1:18" s="438" customFormat="1" ht="105" customHeight="1">
      <c r="A168" s="855" t="s">
        <v>290</v>
      </c>
      <c r="B168" s="856"/>
      <c r="C168" s="99" t="s">
        <v>317</v>
      </c>
      <c r="D168" s="97" t="s">
        <v>206</v>
      </c>
      <c r="E168" s="51" t="s">
        <v>185</v>
      </c>
      <c r="F168" s="52" t="s">
        <v>44</v>
      </c>
      <c r="G168" s="1"/>
      <c r="H168" s="1"/>
      <c r="I168" s="1"/>
      <c r="J168" s="1"/>
      <c r="K168" s="1"/>
      <c r="L168" s="1"/>
      <c r="M168" s="1"/>
      <c r="N168" s="195"/>
      <c r="O168" s="1"/>
      <c r="P168" s="1"/>
      <c r="Q168" s="1"/>
      <c r="R168" s="1"/>
    </row>
    <row r="169" spans="1:18" s="438" customFormat="1" ht="105" customHeight="1">
      <c r="A169" s="855" t="s">
        <v>291</v>
      </c>
      <c r="B169" s="856"/>
      <c r="C169" s="99" t="s">
        <v>318</v>
      </c>
      <c r="D169" s="97" t="s">
        <v>206</v>
      </c>
      <c r="E169" s="51" t="s">
        <v>185</v>
      </c>
      <c r="F169" s="52" t="s">
        <v>44</v>
      </c>
      <c r="G169" s="1"/>
      <c r="H169" s="1"/>
      <c r="I169" s="1"/>
      <c r="J169" s="1"/>
      <c r="K169" s="1"/>
      <c r="L169" s="1"/>
      <c r="M169" s="1"/>
      <c r="N169" s="195"/>
      <c r="O169" s="1"/>
      <c r="P169" s="1"/>
      <c r="Q169" s="1"/>
      <c r="R169" s="1"/>
    </row>
    <row r="170" spans="1:18" s="438" customFormat="1" ht="105" customHeight="1">
      <c r="A170" s="855" t="s">
        <v>292</v>
      </c>
      <c r="B170" s="856"/>
      <c r="C170" s="99" t="s">
        <v>330</v>
      </c>
      <c r="D170" s="97" t="s">
        <v>206</v>
      </c>
      <c r="E170" s="51" t="s">
        <v>185</v>
      </c>
      <c r="F170" s="52" t="s">
        <v>44</v>
      </c>
      <c r="G170" s="1"/>
      <c r="H170" s="1"/>
      <c r="I170" s="1"/>
      <c r="J170" s="1"/>
      <c r="K170" s="1"/>
      <c r="L170" s="1"/>
      <c r="M170" s="1"/>
      <c r="N170" s="195"/>
      <c r="O170" s="1"/>
      <c r="P170" s="1"/>
      <c r="Q170" s="1"/>
      <c r="R170" s="1"/>
    </row>
    <row r="171" spans="1:18" s="438" customFormat="1" ht="105" customHeight="1">
      <c r="A171" s="855" t="s">
        <v>293</v>
      </c>
      <c r="B171" s="856"/>
      <c r="C171" s="99" t="s">
        <v>629</v>
      </c>
      <c r="D171" s="97" t="s">
        <v>206</v>
      </c>
      <c r="E171" s="51" t="s">
        <v>185</v>
      </c>
      <c r="F171" s="52" t="s">
        <v>44</v>
      </c>
      <c r="G171" s="1"/>
      <c r="H171" s="1"/>
      <c r="I171" s="1"/>
      <c r="J171" s="1"/>
      <c r="K171" s="1"/>
      <c r="L171" s="1"/>
      <c r="M171" s="1"/>
      <c r="N171" s="195"/>
      <c r="O171" s="1"/>
      <c r="P171" s="1"/>
      <c r="Q171" s="1"/>
      <c r="R171" s="1"/>
    </row>
    <row r="172" spans="1:18" s="438" customFormat="1" ht="105" customHeight="1">
      <c r="A172" s="855" t="s">
        <v>294</v>
      </c>
      <c r="B172" s="856"/>
      <c r="C172" s="99" t="s">
        <v>314</v>
      </c>
      <c r="D172" s="97" t="s">
        <v>206</v>
      </c>
      <c r="E172" s="51" t="s">
        <v>185</v>
      </c>
      <c r="F172" s="52" t="s">
        <v>44</v>
      </c>
      <c r="G172" s="1"/>
      <c r="H172" s="1"/>
      <c r="I172" s="1"/>
      <c r="J172" s="1"/>
      <c r="K172" s="1"/>
      <c r="L172" s="1"/>
      <c r="M172" s="1"/>
      <c r="N172" s="195"/>
      <c r="O172" s="1"/>
      <c r="P172" s="1"/>
      <c r="Q172" s="1"/>
      <c r="R172" s="1"/>
    </row>
    <row r="173" spans="1:18" s="438" customFormat="1" ht="105" customHeight="1">
      <c r="A173" s="855" t="s">
        <v>295</v>
      </c>
      <c r="B173" s="856"/>
      <c r="C173" s="99" t="s">
        <v>314</v>
      </c>
      <c r="D173" s="97" t="s">
        <v>206</v>
      </c>
      <c r="E173" s="51" t="s">
        <v>185</v>
      </c>
      <c r="F173" s="52" t="s">
        <v>44</v>
      </c>
      <c r="G173" s="1"/>
      <c r="H173" s="1"/>
      <c r="I173" s="1"/>
      <c r="J173" s="1"/>
      <c r="K173" s="1"/>
      <c r="L173" s="1"/>
      <c r="M173" s="1"/>
      <c r="N173" s="195"/>
      <c r="O173" s="1"/>
      <c r="P173" s="1"/>
      <c r="Q173" s="1"/>
      <c r="R173" s="1"/>
    </row>
    <row r="174" spans="1:18" s="438" customFormat="1" ht="110.25" customHeight="1">
      <c r="A174" s="867" t="s">
        <v>846</v>
      </c>
      <c r="B174" s="868"/>
      <c r="C174" s="112" t="s">
        <v>132</v>
      </c>
      <c r="D174" s="111" t="s">
        <v>206</v>
      </c>
      <c r="E174" s="150" t="s">
        <v>284</v>
      </c>
      <c r="F174" s="112" t="s">
        <v>44</v>
      </c>
      <c r="G174" s="1"/>
      <c r="H174" s="1"/>
      <c r="I174" s="1088"/>
      <c r="J174" s="1088"/>
      <c r="K174" s="1088"/>
      <c r="L174" s="1088"/>
      <c r="M174" s="1088"/>
      <c r="N174" s="195"/>
      <c r="O174" s="1"/>
      <c r="P174" s="1"/>
      <c r="Q174" s="1"/>
      <c r="R174" s="1"/>
    </row>
    <row r="175" spans="1:18" s="438" customFormat="1" ht="105" customHeight="1">
      <c r="A175" s="855" t="s">
        <v>498</v>
      </c>
      <c r="B175" s="856"/>
      <c r="C175" s="99" t="s">
        <v>255</v>
      </c>
      <c r="D175" s="97" t="s">
        <v>206</v>
      </c>
      <c r="E175" s="51" t="s">
        <v>186</v>
      </c>
      <c r="F175" s="52" t="s">
        <v>44</v>
      </c>
      <c r="G175" s="1"/>
      <c r="H175" s="1"/>
      <c r="I175" s="1"/>
      <c r="J175" s="1"/>
      <c r="K175" s="1"/>
      <c r="L175" s="1"/>
      <c r="M175" s="1"/>
      <c r="N175" s="195"/>
      <c r="O175" s="1"/>
      <c r="P175" s="1"/>
      <c r="Q175" s="1"/>
      <c r="R175" s="1"/>
    </row>
    <row r="176" spans="1:18" s="438" customFormat="1" ht="110.25" customHeight="1">
      <c r="A176" s="855" t="s">
        <v>414</v>
      </c>
      <c r="B176" s="856"/>
      <c r="C176" s="99" t="s">
        <v>312</v>
      </c>
      <c r="D176" s="97" t="s">
        <v>206</v>
      </c>
      <c r="E176" s="51" t="s">
        <v>185</v>
      </c>
      <c r="F176" s="52" t="s">
        <v>44</v>
      </c>
      <c r="G176" s="1"/>
      <c r="H176" s="1"/>
      <c r="I176" s="1"/>
      <c r="J176" s="1"/>
      <c r="K176" s="1"/>
      <c r="L176" s="1"/>
      <c r="M176" s="1"/>
      <c r="N176" s="195"/>
      <c r="O176" s="1"/>
      <c r="P176" s="1"/>
      <c r="Q176" s="1"/>
      <c r="R176" s="1"/>
    </row>
    <row r="177" spans="1:18" s="438" customFormat="1" ht="105" customHeight="1">
      <c r="A177" s="855" t="s">
        <v>415</v>
      </c>
      <c r="B177" s="856"/>
      <c r="C177" s="99" t="s">
        <v>329</v>
      </c>
      <c r="D177" s="97" t="s">
        <v>206</v>
      </c>
      <c r="E177" s="51" t="s">
        <v>185</v>
      </c>
      <c r="F177" s="52" t="s">
        <v>44</v>
      </c>
      <c r="G177" s="1"/>
      <c r="H177" s="1"/>
      <c r="I177" s="1"/>
      <c r="J177" s="1"/>
      <c r="K177" s="1"/>
      <c r="L177" s="1"/>
      <c r="M177" s="1"/>
      <c r="N177" s="195"/>
      <c r="O177" s="1"/>
      <c r="P177" s="1"/>
      <c r="Q177" s="1"/>
      <c r="R177" s="1"/>
    </row>
    <row r="178" spans="1:18" s="438" customFormat="1" ht="110.25" customHeight="1">
      <c r="A178" s="855" t="s">
        <v>416</v>
      </c>
      <c r="B178" s="856"/>
      <c r="C178" s="99" t="s">
        <v>313</v>
      </c>
      <c r="D178" s="97" t="s">
        <v>206</v>
      </c>
      <c r="E178" s="51" t="s">
        <v>185</v>
      </c>
      <c r="F178" s="52" t="s">
        <v>44</v>
      </c>
      <c r="G178" s="1"/>
      <c r="H178" s="1"/>
      <c r="I178" s="1"/>
      <c r="J178" s="1"/>
      <c r="K178" s="1"/>
      <c r="L178" s="1"/>
      <c r="M178" s="1"/>
      <c r="N178" s="195"/>
      <c r="O178" s="1"/>
      <c r="P178" s="1"/>
      <c r="Q178" s="1"/>
      <c r="R178" s="1"/>
    </row>
    <row r="179" spans="1:18" s="438" customFormat="1" ht="105" customHeight="1">
      <c r="A179" s="855" t="s">
        <v>417</v>
      </c>
      <c r="B179" s="856"/>
      <c r="C179" s="99" t="s">
        <v>317</v>
      </c>
      <c r="D179" s="97" t="s">
        <v>206</v>
      </c>
      <c r="E179" s="51" t="s">
        <v>185</v>
      </c>
      <c r="F179" s="52" t="s">
        <v>44</v>
      </c>
      <c r="G179" s="1"/>
      <c r="H179" s="1"/>
      <c r="I179" s="1"/>
      <c r="J179" s="1"/>
      <c r="K179" s="1"/>
      <c r="L179" s="1"/>
      <c r="M179" s="1"/>
      <c r="N179" s="195"/>
      <c r="O179" s="1"/>
      <c r="P179" s="1"/>
      <c r="Q179" s="1"/>
      <c r="R179" s="1"/>
    </row>
    <row r="180" spans="1:18" s="438" customFormat="1" ht="105" customHeight="1">
      <c r="A180" s="855" t="s">
        <v>418</v>
      </c>
      <c r="B180" s="856"/>
      <c r="C180" s="99" t="s">
        <v>318</v>
      </c>
      <c r="D180" s="97" t="s">
        <v>206</v>
      </c>
      <c r="E180" s="51" t="s">
        <v>185</v>
      </c>
      <c r="F180" s="52" t="s">
        <v>44</v>
      </c>
      <c r="G180" s="1"/>
      <c r="H180" s="1"/>
      <c r="I180" s="1"/>
      <c r="J180" s="1"/>
      <c r="K180" s="1"/>
      <c r="L180" s="1"/>
      <c r="M180" s="1"/>
      <c r="N180" s="195"/>
      <c r="O180" s="1"/>
      <c r="P180" s="1"/>
      <c r="Q180" s="1"/>
      <c r="R180" s="1"/>
    </row>
    <row r="181" spans="1:18" s="438" customFormat="1" ht="105" customHeight="1">
      <c r="A181" s="855" t="s">
        <v>419</v>
      </c>
      <c r="B181" s="856"/>
      <c r="C181" s="99" t="s">
        <v>330</v>
      </c>
      <c r="D181" s="97" t="s">
        <v>206</v>
      </c>
      <c r="E181" s="51" t="s">
        <v>185</v>
      </c>
      <c r="F181" s="52" t="s">
        <v>44</v>
      </c>
      <c r="G181" s="1"/>
      <c r="H181" s="1"/>
      <c r="I181" s="1"/>
      <c r="J181" s="1"/>
      <c r="K181" s="1"/>
      <c r="L181" s="1"/>
      <c r="M181" s="1"/>
      <c r="N181" s="195"/>
      <c r="O181" s="1"/>
      <c r="P181" s="1"/>
      <c r="Q181" s="1"/>
      <c r="R181" s="1"/>
    </row>
    <row r="182" spans="1:18" s="438" customFormat="1" ht="105" customHeight="1">
      <c r="A182" s="855" t="s">
        <v>420</v>
      </c>
      <c r="B182" s="856"/>
      <c r="C182" s="99" t="s">
        <v>629</v>
      </c>
      <c r="D182" s="97" t="s">
        <v>206</v>
      </c>
      <c r="E182" s="51" t="s">
        <v>185</v>
      </c>
      <c r="F182" s="52" t="s">
        <v>44</v>
      </c>
      <c r="G182" s="1"/>
      <c r="H182" s="1"/>
      <c r="I182" s="1"/>
      <c r="J182" s="1"/>
      <c r="K182" s="1"/>
      <c r="L182" s="1"/>
      <c r="M182" s="1"/>
      <c r="N182" s="195"/>
      <c r="O182" s="1"/>
      <c r="P182" s="1"/>
      <c r="Q182" s="1"/>
      <c r="R182" s="1"/>
    </row>
    <row r="183" spans="1:18" s="438" customFormat="1" ht="105" customHeight="1">
      <c r="A183" s="855" t="s">
        <v>421</v>
      </c>
      <c r="B183" s="856"/>
      <c r="C183" s="99" t="s">
        <v>314</v>
      </c>
      <c r="D183" s="97" t="s">
        <v>206</v>
      </c>
      <c r="E183" s="51" t="s">
        <v>185</v>
      </c>
      <c r="F183" s="52" t="s">
        <v>44</v>
      </c>
      <c r="G183" s="1"/>
      <c r="H183" s="1"/>
      <c r="I183" s="1"/>
      <c r="J183" s="1"/>
      <c r="K183" s="1"/>
      <c r="L183" s="1"/>
      <c r="M183" s="1"/>
      <c r="N183" s="195"/>
      <c r="O183" s="1"/>
      <c r="P183" s="1"/>
      <c r="Q183" s="1"/>
      <c r="R183" s="1"/>
    </row>
    <row r="184" spans="1:18" s="438" customFormat="1" ht="105" customHeight="1">
      <c r="A184" s="855" t="s">
        <v>422</v>
      </c>
      <c r="B184" s="856"/>
      <c r="C184" s="99" t="s">
        <v>314</v>
      </c>
      <c r="D184" s="97" t="s">
        <v>206</v>
      </c>
      <c r="E184" s="51" t="s">
        <v>185</v>
      </c>
      <c r="F184" s="52" t="s">
        <v>44</v>
      </c>
      <c r="G184" s="1"/>
      <c r="H184" s="1"/>
      <c r="I184" s="1"/>
      <c r="J184" s="1"/>
      <c r="K184" s="1"/>
      <c r="L184" s="1"/>
      <c r="M184" s="1"/>
      <c r="N184" s="195"/>
      <c r="O184" s="1"/>
      <c r="P184" s="1"/>
      <c r="Q184" s="1"/>
      <c r="R184" s="1"/>
    </row>
    <row r="185" spans="1:18" s="438" customFormat="1" ht="110.25" customHeight="1">
      <c r="A185" s="867" t="s">
        <v>847</v>
      </c>
      <c r="B185" s="868"/>
      <c r="C185" s="112" t="s">
        <v>132</v>
      </c>
      <c r="D185" s="111" t="s">
        <v>206</v>
      </c>
      <c r="E185" s="150" t="s">
        <v>284</v>
      </c>
      <c r="F185" s="112" t="s">
        <v>44</v>
      </c>
      <c r="G185" s="1"/>
      <c r="H185" s="1"/>
      <c r="I185" s="1087"/>
      <c r="J185" s="1087"/>
      <c r="K185" s="1087"/>
      <c r="L185" s="1087"/>
      <c r="M185" s="1087"/>
      <c r="N185" s="195"/>
      <c r="O185" s="1"/>
      <c r="P185" s="1"/>
      <c r="Q185" s="1"/>
      <c r="R185" s="1"/>
    </row>
    <row r="186" spans="1:18" s="438" customFormat="1" ht="105" customHeight="1">
      <c r="A186" s="855" t="s">
        <v>634</v>
      </c>
      <c r="B186" s="856"/>
      <c r="C186" s="99" t="s">
        <v>255</v>
      </c>
      <c r="D186" s="97" t="s">
        <v>206</v>
      </c>
      <c r="E186" s="51" t="s">
        <v>186</v>
      </c>
      <c r="F186" s="52" t="s">
        <v>44</v>
      </c>
      <c r="G186" s="1"/>
      <c r="H186" s="1"/>
      <c r="I186" s="1"/>
      <c r="J186" s="1"/>
      <c r="K186" s="1"/>
      <c r="L186" s="1"/>
      <c r="M186" s="1"/>
      <c r="N186" s="195"/>
      <c r="O186" s="1"/>
      <c r="P186" s="1"/>
      <c r="Q186" s="1"/>
      <c r="R186" s="1"/>
    </row>
    <row r="187" spans="1:18" s="438" customFormat="1" ht="110.25" customHeight="1">
      <c r="A187" s="855" t="s">
        <v>327</v>
      </c>
      <c r="B187" s="856"/>
      <c r="C187" s="99" t="s">
        <v>312</v>
      </c>
      <c r="D187" s="97" t="s">
        <v>206</v>
      </c>
      <c r="E187" s="51" t="s">
        <v>185</v>
      </c>
      <c r="F187" s="52" t="s">
        <v>44</v>
      </c>
      <c r="G187" s="1"/>
      <c r="H187" s="1"/>
      <c r="I187" s="1"/>
      <c r="J187" s="1"/>
      <c r="K187" s="1"/>
      <c r="L187" s="1"/>
      <c r="M187" s="1"/>
      <c r="N187" s="195"/>
      <c r="O187" s="1"/>
      <c r="P187" s="1"/>
      <c r="Q187" s="1"/>
      <c r="R187" s="1"/>
    </row>
    <row r="188" spans="1:18" s="438" customFormat="1" ht="105" customHeight="1">
      <c r="A188" s="855" t="s">
        <v>328</v>
      </c>
      <c r="B188" s="856"/>
      <c r="C188" s="99" t="s">
        <v>329</v>
      </c>
      <c r="D188" s="97" t="s">
        <v>206</v>
      </c>
      <c r="E188" s="51" t="s">
        <v>185</v>
      </c>
      <c r="F188" s="52" t="s">
        <v>44</v>
      </c>
      <c r="G188" s="1"/>
      <c r="H188" s="1"/>
      <c r="I188" s="1"/>
      <c r="J188" s="1"/>
      <c r="K188" s="1"/>
      <c r="L188" s="1"/>
      <c r="M188" s="1"/>
      <c r="N188" s="195"/>
      <c r="O188" s="1"/>
      <c r="P188" s="1"/>
      <c r="Q188" s="1"/>
      <c r="R188" s="1"/>
    </row>
    <row r="189" spans="1:18" s="438" customFormat="1" ht="110.25" customHeight="1">
      <c r="A189" s="855" t="s">
        <v>579</v>
      </c>
      <c r="B189" s="856"/>
      <c r="C189" s="99" t="s">
        <v>313</v>
      </c>
      <c r="D189" s="97" t="s">
        <v>206</v>
      </c>
      <c r="E189" s="51" t="s">
        <v>185</v>
      </c>
      <c r="F189" s="52" t="s">
        <v>44</v>
      </c>
      <c r="G189" s="1"/>
      <c r="H189" s="1"/>
      <c r="I189" s="1"/>
      <c r="J189" s="1"/>
      <c r="K189" s="1"/>
      <c r="L189" s="1"/>
      <c r="M189" s="1"/>
      <c r="N189" s="195"/>
      <c r="O189" s="1"/>
      <c r="P189" s="1"/>
      <c r="Q189" s="1"/>
      <c r="R189" s="1"/>
    </row>
    <row r="190" spans="1:18" s="438" customFormat="1" ht="105" customHeight="1">
      <c r="A190" s="855" t="s">
        <v>580</v>
      </c>
      <c r="B190" s="856"/>
      <c r="C190" s="99" t="s">
        <v>317</v>
      </c>
      <c r="D190" s="97" t="s">
        <v>206</v>
      </c>
      <c r="E190" s="51" t="s">
        <v>185</v>
      </c>
      <c r="F190" s="52" t="s">
        <v>44</v>
      </c>
      <c r="G190" s="1"/>
      <c r="H190" s="1"/>
      <c r="I190" s="1"/>
      <c r="J190" s="1"/>
      <c r="K190" s="1"/>
      <c r="L190" s="1"/>
      <c r="M190" s="1"/>
      <c r="N190" s="195"/>
      <c r="O190" s="1"/>
      <c r="P190" s="1"/>
      <c r="Q190" s="1"/>
      <c r="R190" s="1"/>
    </row>
    <row r="191" spans="1:18" s="438" customFormat="1" ht="105" customHeight="1">
      <c r="A191" s="855" t="s">
        <v>581</v>
      </c>
      <c r="B191" s="856"/>
      <c r="C191" s="99" t="s">
        <v>318</v>
      </c>
      <c r="D191" s="97" t="s">
        <v>206</v>
      </c>
      <c r="E191" s="51" t="s">
        <v>185</v>
      </c>
      <c r="F191" s="52" t="s">
        <v>44</v>
      </c>
      <c r="G191" s="1"/>
      <c r="H191" s="1"/>
      <c r="I191" s="1"/>
      <c r="J191" s="1"/>
      <c r="K191" s="1"/>
      <c r="L191" s="1"/>
      <c r="M191" s="1"/>
      <c r="N191" s="195"/>
      <c r="O191" s="1"/>
      <c r="P191" s="1"/>
      <c r="Q191" s="1"/>
      <c r="R191" s="1"/>
    </row>
    <row r="192" spans="1:18" s="438" customFormat="1" ht="105" customHeight="1">
      <c r="A192" s="855" t="s">
        <v>582</v>
      </c>
      <c r="B192" s="856"/>
      <c r="C192" s="99" t="s">
        <v>330</v>
      </c>
      <c r="D192" s="97" t="s">
        <v>206</v>
      </c>
      <c r="E192" s="51" t="s">
        <v>185</v>
      </c>
      <c r="F192" s="52" t="s">
        <v>44</v>
      </c>
      <c r="G192" s="1"/>
      <c r="H192" s="1"/>
      <c r="I192" s="1"/>
      <c r="J192" s="1"/>
      <c r="K192" s="1"/>
      <c r="L192" s="1"/>
      <c r="M192" s="1"/>
      <c r="N192" s="195"/>
      <c r="O192" s="1"/>
      <c r="P192" s="1"/>
      <c r="Q192" s="1"/>
      <c r="R192" s="1"/>
    </row>
    <row r="193" spans="1:18" s="438" customFormat="1" ht="105" customHeight="1">
      <c r="A193" s="855" t="s">
        <v>592</v>
      </c>
      <c r="B193" s="856"/>
      <c r="C193" s="99" t="s">
        <v>629</v>
      </c>
      <c r="D193" s="97" t="s">
        <v>206</v>
      </c>
      <c r="E193" s="51" t="s">
        <v>185</v>
      </c>
      <c r="F193" s="52" t="s">
        <v>44</v>
      </c>
      <c r="G193" s="1"/>
      <c r="H193" s="1"/>
      <c r="I193" s="1"/>
      <c r="J193" s="1"/>
      <c r="K193" s="1"/>
      <c r="L193" s="1"/>
      <c r="M193" s="1"/>
      <c r="N193" s="195"/>
      <c r="O193" s="1"/>
      <c r="P193" s="1"/>
      <c r="Q193" s="1"/>
      <c r="R193" s="1"/>
    </row>
    <row r="194" spans="1:18" s="438" customFormat="1" ht="105" customHeight="1">
      <c r="A194" s="855" t="s">
        <v>593</v>
      </c>
      <c r="B194" s="856"/>
      <c r="C194" s="99" t="s">
        <v>314</v>
      </c>
      <c r="D194" s="97" t="s">
        <v>206</v>
      </c>
      <c r="E194" s="51" t="s">
        <v>185</v>
      </c>
      <c r="F194" s="52" t="s">
        <v>44</v>
      </c>
      <c r="G194" s="1"/>
      <c r="H194" s="1"/>
      <c r="I194" s="1"/>
      <c r="J194" s="1"/>
      <c r="K194" s="1"/>
      <c r="L194" s="1"/>
      <c r="M194" s="1"/>
      <c r="N194" s="195"/>
      <c r="O194" s="1"/>
      <c r="P194" s="1"/>
      <c r="Q194" s="1"/>
      <c r="R194" s="1"/>
    </row>
    <row r="195" spans="1:18" s="438" customFormat="1" ht="110.25" customHeight="1">
      <c r="A195" s="855" t="s">
        <v>594</v>
      </c>
      <c r="B195" s="856"/>
      <c r="C195" s="99" t="s">
        <v>314</v>
      </c>
      <c r="D195" s="97" t="s">
        <v>206</v>
      </c>
      <c r="E195" s="51" t="s">
        <v>185</v>
      </c>
      <c r="F195" s="52" t="s">
        <v>44</v>
      </c>
      <c r="G195" s="1"/>
      <c r="H195" s="1"/>
      <c r="I195" s="1"/>
      <c r="J195" s="1"/>
      <c r="K195" s="1"/>
      <c r="L195" s="1"/>
      <c r="M195" s="1"/>
      <c r="N195" s="195"/>
      <c r="O195" s="1"/>
      <c r="P195" s="1"/>
      <c r="Q195" s="1"/>
      <c r="R195" s="1"/>
    </row>
    <row r="196" spans="1:18" s="438" customFormat="1" ht="110.25" customHeight="1">
      <c r="A196" s="867" t="s">
        <v>848</v>
      </c>
      <c r="B196" s="868"/>
      <c r="C196" s="112" t="s">
        <v>132</v>
      </c>
      <c r="D196" s="111" t="s">
        <v>206</v>
      </c>
      <c r="E196" s="150" t="s">
        <v>284</v>
      </c>
      <c r="F196" s="112" t="s">
        <v>44</v>
      </c>
      <c r="G196" s="1"/>
      <c r="H196" s="1"/>
      <c r="I196" s="1087"/>
      <c r="J196" s="1087"/>
      <c r="K196" s="1087"/>
      <c r="L196" s="1087"/>
      <c r="M196" s="1087"/>
      <c r="N196" s="195"/>
      <c r="O196" s="1"/>
      <c r="P196" s="1"/>
      <c r="Q196" s="1"/>
      <c r="R196" s="1"/>
    </row>
    <row r="197" spans="1:18" s="438" customFormat="1" ht="110.25" customHeight="1">
      <c r="A197" s="855" t="s">
        <v>533</v>
      </c>
      <c r="B197" s="856"/>
      <c r="C197" s="99" t="s">
        <v>255</v>
      </c>
      <c r="D197" s="97" t="s">
        <v>206</v>
      </c>
      <c r="E197" s="51" t="s">
        <v>186</v>
      </c>
      <c r="F197" s="52" t="s">
        <v>44</v>
      </c>
      <c r="G197" s="1"/>
      <c r="H197" s="1"/>
      <c r="I197" s="1"/>
      <c r="J197" s="1"/>
      <c r="K197" s="1"/>
      <c r="L197" s="1"/>
      <c r="M197" s="1"/>
      <c r="N197" s="195"/>
      <c r="O197" s="1"/>
      <c r="P197" s="1"/>
      <c r="Q197" s="1"/>
      <c r="R197" s="1"/>
    </row>
    <row r="198" spans="1:18" s="438" customFormat="1" ht="110.25" customHeight="1">
      <c r="A198" s="855" t="s">
        <v>331</v>
      </c>
      <c r="B198" s="856"/>
      <c r="C198" s="99" t="s">
        <v>312</v>
      </c>
      <c r="D198" s="97" t="s">
        <v>206</v>
      </c>
      <c r="E198" s="51" t="s">
        <v>185</v>
      </c>
      <c r="F198" s="52" t="s">
        <v>44</v>
      </c>
      <c r="G198" s="1"/>
      <c r="H198" s="1"/>
      <c r="I198" s="1"/>
      <c r="J198" s="1"/>
      <c r="K198" s="1"/>
      <c r="L198" s="1"/>
      <c r="M198" s="1"/>
      <c r="N198" s="195"/>
      <c r="O198" s="1"/>
      <c r="P198" s="1"/>
      <c r="Q198" s="1"/>
      <c r="R198" s="1"/>
    </row>
    <row r="199" spans="1:18" s="438" customFormat="1" ht="105" customHeight="1">
      <c r="A199" s="855" t="s">
        <v>332</v>
      </c>
      <c r="B199" s="856"/>
      <c r="C199" s="99" t="s">
        <v>329</v>
      </c>
      <c r="D199" s="97" t="s">
        <v>206</v>
      </c>
      <c r="E199" s="51" t="s">
        <v>185</v>
      </c>
      <c r="F199" s="52" t="s">
        <v>44</v>
      </c>
      <c r="G199" s="1"/>
      <c r="H199" s="1"/>
      <c r="I199" s="1"/>
      <c r="J199" s="1"/>
      <c r="K199" s="1"/>
      <c r="L199" s="1"/>
      <c r="M199" s="1"/>
      <c r="N199" s="195"/>
      <c r="O199" s="1"/>
      <c r="P199" s="1"/>
      <c r="Q199" s="1"/>
      <c r="R199" s="1"/>
    </row>
    <row r="200" spans="1:18" s="438" customFormat="1" ht="105" customHeight="1">
      <c r="A200" s="855" t="s">
        <v>333</v>
      </c>
      <c r="B200" s="856"/>
      <c r="C200" s="99" t="s">
        <v>313</v>
      </c>
      <c r="D200" s="97" t="s">
        <v>206</v>
      </c>
      <c r="E200" s="51" t="s">
        <v>185</v>
      </c>
      <c r="F200" s="52" t="s">
        <v>44</v>
      </c>
      <c r="G200" s="1"/>
      <c r="H200" s="1"/>
      <c r="I200" s="1"/>
      <c r="J200" s="1"/>
      <c r="K200" s="1"/>
      <c r="L200" s="1"/>
      <c r="M200" s="1"/>
      <c r="N200" s="195"/>
      <c r="O200" s="1"/>
      <c r="P200" s="1"/>
      <c r="Q200" s="1"/>
      <c r="R200" s="1"/>
    </row>
    <row r="201" spans="1:18" s="438" customFormat="1" ht="110.25" customHeight="1">
      <c r="A201" s="855" t="s">
        <v>334</v>
      </c>
      <c r="B201" s="856"/>
      <c r="C201" s="99" t="s">
        <v>317</v>
      </c>
      <c r="D201" s="97" t="s">
        <v>206</v>
      </c>
      <c r="E201" s="51" t="s">
        <v>185</v>
      </c>
      <c r="F201" s="52" t="s">
        <v>44</v>
      </c>
      <c r="G201" s="1"/>
      <c r="H201" s="1"/>
      <c r="I201" s="1"/>
      <c r="J201" s="1"/>
      <c r="K201" s="1"/>
      <c r="L201" s="1"/>
      <c r="M201" s="1"/>
      <c r="N201" s="195"/>
      <c r="O201" s="1"/>
      <c r="P201" s="1"/>
      <c r="Q201" s="1"/>
      <c r="R201" s="1"/>
    </row>
    <row r="202" spans="1:18" s="438" customFormat="1" ht="105" customHeight="1">
      <c r="A202" s="855" t="s">
        <v>335</v>
      </c>
      <c r="B202" s="856"/>
      <c r="C202" s="99" t="s">
        <v>318</v>
      </c>
      <c r="D202" s="97" t="s">
        <v>206</v>
      </c>
      <c r="E202" s="51" t="s">
        <v>185</v>
      </c>
      <c r="F202" s="52" t="s">
        <v>44</v>
      </c>
      <c r="G202" s="1"/>
      <c r="H202" s="1"/>
      <c r="I202" s="1"/>
      <c r="J202" s="1"/>
      <c r="K202" s="1"/>
      <c r="L202" s="1"/>
      <c r="M202" s="1"/>
      <c r="N202" s="195"/>
      <c r="O202" s="1"/>
      <c r="P202" s="1"/>
      <c r="Q202" s="1"/>
      <c r="R202" s="1"/>
    </row>
    <row r="203" spans="1:18" s="438" customFormat="1" ht="110.25" customHeight="1">
      <c r="A203" s="855" t="s">
        <v>336</v>
      </c>
      <c r="B203" s="856"/>
      <c r="C203" s="99" t="s">
        <v>330</v>
      </c>
      <c r="D203" s="97" t="s">
        <v>206</v>
      </c>
      <c r="E203" s="51" t="s">
        <v>185</v>
      </c>
      <c r="F203" s="52" t="s">
        <v>44</v>
      </c>
      <c r="G203" s="1"/>
      <c r="H203" s="1"/>
      <c r="I203" s="1"/>
      <c r="J203" s="1"/>
      <c r="K203" s="1"/>
      <c r="L203" s="1"/>
      <c r="M203" s="1"/>
      <c r="N203" s="195"/>
      <c r="O203" s="1"/>
      <c r="P203" s="1"/>
      <c r="Q203" s="1"/>
      <c r="R203" s="1"/>
    </row>
    <row r="204" spans="1:18" s="438" customFormat="1" ht="105" customHeight="1">
      <c r="A204" s="855" t="s">
        <v>337</v>
      </c>
      <c r="B204" s="856"/>
      <c r="C204" s="99" t="s">
        <v>629</v>
      </c>
      <c r="D204" s="97" t="s">
        <v>206</v>
      </c>
      <c r="E204" s="51" t="s">
        <v>185</v>
      </c>
      <c r="F204" s="52" t="s">
        <v>44</v>
      </c>
      <c r="G204" s="1"/>
      <c r="H204" s="1"/>
      <c r="I204" s="1"/>
      <c r="J204" s="1"/>
      <c r="K204" s="1"/>
      <c r="L204" s="1"/>
      <c r="M204" s="1"/>
      <c r="N204" s="195"/>
      <c r="O204" s="1"/>
      <c r="P204" s="1"/>
      <c r="Q204" s="1"/>
      <c r="R204" s="1"/>
    </row>
    <row r="205" spans="1:18" s="438" customFormat="1" ht="110.25" customHeight="1">
      <c r="A205" s="855" t="s">
        <v>338</v>
      </c>
      <c r="B205" s="856"/>
      <c r="C205" s="99" t="s">
        <v>314</v>
      </c>
      <c r="D205" s="97" t="s">
        <v>206</v>
      </c>
      <c r="E205" s="51" t="s">
        <v>185</v>
      </c>
      <c r="F205" s="52" t="s">
        <v>44</v>
      </c>
      <c r="G205" s="1"/>
      <c r="H205" s="1"/>
      <c r="I205" s="1"/>
      <c r="J205" s="1"/>
      <c r="K205" s="1"/>
      <c r="L205" s="1"/>
      <c r="M205" s="1"/>
      <c r="N205" s="195"/>
      <c r="O205" s="1"/>
      <c r="P205" s="1"/>
      <c r="Q205" s="1"/>
      <c r="R205" s="1"/>
    </row>
    <row r="206" spans="1:18" s="438" customFormat="1" ht="105" customHeight="1">
      <c r="A206" s="855" t="s">
        <v>339</v>
      </c>
      <c r="B206" s="856"/>
      <c r="C206" s="99" t="s">
        <v>314</v>
      </c>
      <c r="D206" s="97" t="s">
        <v>206</v>
      </c>
      <c r="E206" s="51" t="s">
        <v>185</v>
      </c>
      <c r="F206" s="52" t="s">
        <v>44</v>
      </c>
      <c r="G206" s="1"/>
      <c r="H206" s="1"/>
      <c r="I206" s="1"/>
      <c r="J206" s="1"/>
      <c r="K206" s="1"/>
      <c r="L206" s="1"/>
      <c r="M206" s="1"/>
      <c r="N206" s="195"/>
      <c r="O206" s="1"/>
      <c r="P206" s="1"/>
      <c r="Q206" s="1"/>
      <c r="R206" s="1"/>
    </row>
    <row r="207" spans="1:18" s="438" customFormat="1" ht="105" customHeight="1">
      <c r="A207" s="867" t="s">
        <v>850</v>
      </c>
      <c r="B207" s="868"/>
      <c r="C207" s="112" t="s">
        <v>132</v>
      </c>
      <c r="D207" s="111" t="s">
        <v>206</v>
      </c>
      <c r="E207" s="150" t="s">
        <v>185</v>
      </c>
      <c r="F207" s="112" t="s">
        <v>44</v>
      </c>
      <c r="G207" s="1"/>
      <c r="H207" s="1"/>
      <c r="I207" s="1087"/>
      <c r="J207" s="1087"/>
      <c r="K207" s="1087"/>
      <c r="L207" s="1087"/>
      <c r="M207" s="1087"/>
      <c r="N207" s="195"/>
      <c r="O207" s="1"/>
      <c r="P207" s="1"/>
      <c r="Q207" s="1"/>
      <c r="R207" s="1"/>
    </row>
    <row r="208" spans="1:18" s="438" customFormat="1" ht="105" customHeight="1">
      <c r="A208" s="855" t="s">
        <v>752</v>
      </c>
      <c r="B208" s="856"/>
      <c r="C208" s="99" t="s">
        <v>244</v>
      </c>
      <c r="D208" s="97" t="s">
        <v>206</v>
      </c>
      <c r="E208" s="51" t="s">
        <v>283</v>
      </c>
      <c r="F208" s="52" t="s">
        <v>44</v>
      </c>
      <c r="G208" s="1"/>
      <c r="H208" s="1"/>
      <c r="I208" s="1"/>
      <c r="J208" s="1"/>
      <c r="K208" s="1"/>
      <c r="L208" s="1"/>
      <c r="M208" s="1"/>
      <c r="N208" s="195"/>
      <c r="O208" s="1"/>
      <c r="P208" s="1"/>
      <c r="Q208" s="1"/>
      <c r="R208" s="1"/>
    </row>
    <row r="209" spans="1:18" s="438" customFormat="1" ht="105" customHeight="1">
      <c r="A209" s="855" t="s">
        <v>753</v>
      </c>
      <c r="B209" s="856"/>
      <c r="C209" s="99" t="s">
        <v>245</v>
      </c>
      <c r="D209" s="97" t="s">
        <v>206</v>
      </c>
      <c r="E209" s="51" t="s">
        <v>186</v>
      </c>
      <c r="F209" s="52" t="s">
        <v>44</v>
      </c>
      <c r="G209" s="1"/>
      <c r="H209" s="1"/>
      <c r="I209" s="1"/>
      <c r="J209" s="1"/>
      <c r="K209" s="1"/>
      <c r="L209" s="1"/>
      <c r="M209" s="1"/>
      <c r="N209" s="195"/>
      <c r="O209" s="1"/>
      <c r="P209" s="1"/>
      <c r="Q209" s="1"/>
      <c r="R209" s="1"/>
    </row>
    <row r="210" spans="1:18" ht="105">
      <c r="A210" s="855" t="s">
        <v>754</v>
      </c>
      <c r="B210" s="856"/>
      <c r="C210" s="99" t="s">
        <v>246</v>
      </c>
      <c r="D210" s="97" t="s">
        <v>206</v>
      </c>
      <c r="E210" s="51" t="s">
        <v>185</v>
      </c>
      <c r="F210" s="52" t="s">
        <v>44</v>
      </c>
      <c r="N210" s="195"/>
    </row>
    <row r="211" spans="1:18" ht="105">
      <c r="A211" s="855" t="s">
        <v>755</v>
      </c>
      <c r="B211" s="856"/>
      <c r="C211" s="99" t="s">
        <v>249</v>
      </c>
      <c r="D211" s="97" t="s">
        <v>206</v>
      </c>
      <c r="E211" s="51" t="s">
        <v>185</v>
      </c>
      <c r="F211" s="52" t="s">
        <v>44</v>
      </c>
      <c r="N211" s="195"/>
    </row>
    <row r="212" spans="1:18" ht="105">
      <c r="A212" s="867" t="s">
        <v>849</v>
      </c>
      <c r="B212" s="868"/>
      <c r="C212" s="112" t="s">
        <v>132</v>
      </c>
      <c r="D212" s="111" t="s">
        <v>206</v>
      </c>
      <c r="E212" s="150" t="s">
        <v>284</v>
      </c>
      <c r="F212" s="112" t="s">
        <v>44</v>
      </c>
      <c r="I212" s="1087"/>
      <c r="J212" s="1087"/>
      <c r="K212" s="1087"/>
      <c r="L212" s="1087"/>
      <c r="M212" s="1087"/>
      <c r="N212" s="195"/>
    </row>
    <row r="213" spans="1:18" ht="105">
      <c r="A213" s="855" t="s">
        <v>500</v>
      </c>
      <c r="B213" s="856"/>
      <c r="C213" s="99" t="s">
        <v>255</v>
      </c>
      <c r="D213" s="97" t="s">
        <v>206</v>
      </c>
      <c r="E213" s="51" t="s">
        <v>186</v>
      </c>
      <c r="F213" s="52" t="s">
        <v>44</v>
      </c>
      <c r="N213" s="195"/>
    </row>
    <row r="214" spans="1:18" ht="110.25">
      <c r="A214" s="855" t="s">
        <v>501</v>
      </c>
      <c r="B214" s="856"/>
      <c r="C214" s="99" t="s">
        <v>312</v>
      </c>
      <c r="D214" s="97" t="s">
        <v>206</v>
      </c>
      <c r="E214" s="51" t="s">
        <v>185</v>
      </c>
      <c r="F214" s="52" t="s">
        <v>44</v>
      </c>
      <c r="N214" s="195"/>
    </row>
    <row r="215" spans="1:18" ht="105">
      <c r="A215" s="855" t="s">
        <v>502</v>
      </c>
      <c r="B215" s="856"/>
      <c r="C215" s="99" t="s">
        <v>329</v>
      </c>
      <c r="D215" s="97" t="s">
        <v>206</v>
      </c>
      <c r="E215" s="51" t="s">
        <v>185</v>
      </c>
      <c r="F215" s="52" t="s">
        <v>44</v>
      </c>
      <c r="N215" s="195"/>
    </row>
    <row r="216" spans="1:18" ht="110.25">
      <c r="A216" s="855" t="s">
        <v>503</v>
      </c>
      <c r="B216" s="856"/>
      <c r="C216" s="99" t="s">
        <v>313</v>
      </c>
      <c r="D216" s="97" t="s">
        <v>206</v>
      </c>
      <c r="E216" s="51" t="s">
        <v>185</v>
      </c>
      <c r="F216" s="52" t="s">
        <v>44</v>
      </c>
      <c r="N216" s="195"/>
    </row>
    <row r="217" spans="1:18" ht="105">
      <c r="A217" s="855" t="s">
        <v>504</v>
      </c>
      <c r="B217" s="856"/>
      <c r="C217" s="99" t="s">
        <v>317</v>
      </c>
      <c r="D217" s="97" t="s">
        <v>206</v>
      </c>
      <c r="E217" s="51" t="s">
        <v>185</v>
      </c>
      <c r="F217" s="52" t="s">
        <v>44</v>
      </c>
      <c r="N217" s="195"/>
    </row>
    <row r="218" spans="1:18" ht="110.25">
      <c r="A218" s="855" t="s">
        <v>505</v>
      </c>
      <c r="B218" s="856"/>
      <c r="C218" s="99" t="s">
        <v>318</v>
      </c>
      <c r="D218" s="97" t="s">
        <v>206</v>
      </c>
      <c r="E218" s="51" t="s">
        <v>185</v>
      </c>
      <c r="F218" s="52" t="s">
        <v>44</v>
      </c>
      <c r="N218" s="195"/>
    </row>
    <row r="219" spans="1:18" ht="105">
      <c r="A219" s="855" t="s">
        <v>506</v>
      </c>
      <c r="B219" s="856"/>
      <c r="C219" s="99" t="s">
        <v>330</v>
      </c>
      <c r="D219" s="97" t="s">
        <v>206</v>
      </c>
      <c r="E219" s="51" t="s">
        <v>185</v>
      </c>
      <c r="F219" s="52" t="s">
        <v>44</v>
      </c>
      <c r="N219" s="195"/>
    </row>
    <row r="220" spans="1:18" ht="105">
      <c r="A220" s="855" t="s">
        <v>507</v>
      </c>
      <c r="B220" s="856"/>
      <c r="C220" s="99" t="s">
        <v>629</v>
      </c>
      <c r="D220" s="97" t="s">
        <v>206</v>
      </c>
      <c r="E220" s="51" t="s">
        <v>185</v>
      </c>
      <c r="F220" s="52" t="s">
        <v>44</v>
      </c>
      <c r="N220" s="195"/>
    </row>
    <row r="221" spans="1:18" ht="105">
      <c r="A221" s="855" t="s">
        <v>508</v>
      </c>
      <c r="B221" s="856"/>
      <c r="C221" s="99" t="s">
        <v>314</v>
      </c>
      <c r="D221" s="97" t="s">
        <v>206</v>
      </c>
      <c r="E221" s="51" t="s">
        <v>185</v>
      </c>
      <c r="F221" s="52" t="s">
        <v>44</v>
      </c>
      <c r="N221" s="195"/>
    </row>
    <row r="222" spans="1:18" ht="105">
      <c r="A222" s="855" t="s">
        <v>509</v>
      </c>
      <c r="B222" s="856"/>
      <c r="C222" s="99" t="s">
        <v>314</v>
      </c>
      <c r="D222" s="97" t="s">
        <v>206</v>
      </c>
      <c r="E222" s="51" t="s">
        <v>185</v>
      </c>
      <c r="F222" s="52" t="s">
        <v>44</v>
      </c>
      <c r="N222" s="195"/>
    </row>
    <row r="223" spans="1:18" ht="105">
      <c r="A223" s="1010" t="s">
        <v>1351</v>
      </c>
      <c r="B223" s="1011"/>
      <c r="C223" s="450" t="s">
        <v>132</v>
      </c>
      <c r="D223" s="451" t="s">
        <v>206</v>
      </c>
      <c r="E223" s="452" t="s">
        <v>284</v>
      </c>
      <c r="F223" s="450" t="s">
        <v>44</v>
      </c>
      <c r="G223" s="114" t="s">
        <v>1347</v>
      </c>
    </row>
    <row r="224" spans="1:18" ht="105">
      <c r="A224" s="855" t="s">
        <v>1352</v>
      </c>
      <c r="B224" s="856"/>
      <c r="C224" s="99" t="s">
        <v>1194</v>
      </c>
      <c r="D224" s="97" t="s">
        <v>206</v>
      </c>
      <c r="E224" s="51" t="s">
        <v>186</v>
      </c>
      <c r="F224" s="52" t="s">
        <v>44</v>
      </c>
    </row>
    <row r="225" spans="1:6" ht="105">
      <c r="A225" s="855" t="s">
        <v>1353</v>
      </c>
      <c r="B225" s="856"/>
      <c r="C225" s="99" t="s">
        <v>1336</v>
      </c>
      <c r="D225" s="97" t="s">
        <v>206</v>
      </c>
      <c r="E225" s="51" t="s">
        <v>185</v>
      </c>
      <c r="F225" s="52" t="s">
        <v>44</v>
      </c>
    </row>
    <row r="226" spans="1:6" ht="105">
      <c r="A226" s="855" t="s">
        <v>1354</v>
      </c>
      <c r="B226" s="856"/>
      <c r="C226" s="99" t="s">
        <v>1196</v>
      </c>
      <c r="D226" s="97" t="s">
        <v>206</v>
      </c>
      <c r="E226" s="51" t="s">
        <v>185</v>
      </c>
      <c r="F226" s="52" t="s">
        <v>44</v>
      </c>
    </row>
    <row r="227" spans="1:6" ht="105">
      <c r="A227" s="855" t="s">
        <v>1355</v>
      </c>
      <c r="B227" s="856"/>
      <c r="C227" s="99" t="s">
        <v>1356</v>
      </c>
      <c r="D227" s="97" t="s">
        <v>206</v>
      </c>
      <c r="E227" s="51" t="s">
        <v>185</v>
      </c>
      <c r="F227" s="52" t="s">
        <v>44</v>
      </c>
    </row>
    <row r="228" spans="1:6" ht="105">
      <c r="A228" s="855" t="s">
        <v>1357</v>
      </c>
      <c r="B228" s="856"/>
      <c r="C228" s="99" t="s">
        <v>1198</v>
      </c>
      <c r="D228" s="97" t="s">
        <v>206</v>
      </c>
      <c r="E228" s="51" t="s">
        <v>185</v>
      </c>
      <c r="F228" s="52" t="s">
        <v>44</v>
      </c>
    </row>
    <row r="229" spans="1:6" ht="105">
      <c r="A229" s="855" t="s">
        <v>1358</v>
      </c>
      <c r="B229" s="856"/>
      <c r="C229" s="99" t="s">
        <v>1201</v>
      </c>
      <c r="D229" s="97" t="s">
        <v>206</v>
      </c>
      <c r="E229" s="51" t="s">
        <v>185</v>
      </c>
      <c r="F229" s="52" t="s">
        <v>44</v>
      </c>
    </row>
    <row r="230" spans="1:6" ht="105">
      <c r="A230" s="855" t="s">
        <v>1359</v>
      </c>
      <c r="B230" s="856"/>
      <c r="C230" s="99" t="s">
        <v>1229</v>
      </c>
      <c r="D230" s="97" t="s">
        <v>206</v>
      </c>
      <c r="E230" s="51" t="s">
        <v>185</v>
      </c>
      <c r="F230" s="52" t="s">
        <v>44</v>
      </c>
    </row>
    <row r="231" spans="1:6" ht="105">
      <c r="A231" s="855" t="s">
        <v>1360</v>
      </c>
      <c r="B231" s="856"/>
      <c r="C231" s="99" t="s">
        <v>1201</v>
      </c>
      <c r="D231" s="97" t="s">
        <v>206</v>
      </c>
      <c r="E231" s="51" t="s">
        <v>185</v>
      </c>
      <c r="F231" s="52" t="s">
        <v>44</v>
      </c>
    </row>
  </sheetData>
  <mergeCells count="253">
    <mergeCell ref="A231:B23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I196:M196"/>
    <mergeCell ref="I207:M207"/>
    <mergeCell ref="A210:B210"/>
    <mergeCell ref="A211:B211"/>
    <mergeCell ref="A212:B212"/>
    <mergeCell ref="I212:M212"/>
    <mergeCell ref="A209:B209"/>
    <mergeCell ref="A189:B189"/>
    <mergeCell ref="A190:B190"/>
    <mergeCell ref="A191:B191"/>
    <mergeCell ref="A192:B192"/>
    <mergeCell ref="A193:B193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195:B195"/>
    <mergeCell ref="A196:B196"/>
    <mergeCell ref="I152:M152"/>
    <mergeCell ref="I163:M163"/>
    <mergeCell ref="I174:M174"/>
    <mergeCell ref="I185:M185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55:B155"/>
    <mergeCell ref="A156:B156"/>
    <mergeCell ref="A134:E134"/>
    <mergeCell ref="A135:E135"/>
    <mergeCell ref="A136:E136"/>
    <mergeCell ref="A137:E137"/>
    <mergeCell ref="A132:E132"/>
    <mergeCell ref="A133:E133"/>
    <mergeCell ref="A138:A141"/>
    <mergeCell ref="B138:E138"/>
    <mergeCell ref="B139:E139"/>
    <mergeCell ref="B140:E140"/>
    <mergeCell ref="B141:E141"/>
    <mergeCell ref="A63:E63"/>
    <mergeCell ref="A108:A111"/>
    <mergeCell ref="B110:E110"/>
    <mergeCell ref="B111:E111"/>
    <mergeCell ref="A116:E116"/>
    <mergeCell ref="A117:E117"/>
    <mergeCell ref="A118:A121"/>
    <mergeCell ref="B120:E120"/>
    <mergeCell ref="B121:E121"/>
    <mergeCell ref="A86:E86"/>
    <mergeCell ref="A87:E87"/>
    <mergeCell ref="A88:A91"/>
    <mergeCell ref="B90:E90"/>
    <mergeCell ref="B91:E91"/>
    <mergeCell ref="A96:E96"/>
    <mergeCell ref="A97:E97"/>
    <mergeCell ref="A98:A101"/>
    <mergeCell ref="B100:E100"/>
    <mergeCell ref="B101:E101"/>
    <mergeCell ref="B98:E98"/>
    <mergeCell ref="B99:E99"/>
    <mergeCell ref="A102:E102"/>
    <mergeCell ref="A103:E103"/>
    <mergeCell ref="A106:E106"/>
    <mergeCell ref="A197:B197"/>
    <mergeCell ref="A198:B198"/>
    <mergeCell ref="A194:B194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42:E142"/>
    <mergeCell ref="A143:E143"/>
    <mergeCell ref="A144:E144"/>
    <mergeCell ref="A145:E145"/>
    <mergeCell ref="A148:F148"/>
    <mergeCell ref="A151:F151"/>
    <mergeCell ref="A157:B157"/>
    <mergeCell ref="A158:B158"/>
    <mergeCell ref="A149:B149"/>
    <mergeCell ref="A150:B150"/>
    <mergeCell ref="A152:B152"/>
    <mergeCell ref="A153:B153"/>
    <mergeCell ref="A154:B154"/>
    <mergeCell ref="A124:E124"/>
    <mergeCell ref="A125:E125"/>
    <mergeCell ref="B128:E128"/>
    <mergeCell ref="B129:E129"/>
    <mergeCell ref="A122:E122"/>
    <mergeCell ref="A123:E123"/>
    <mergeCell ref="B108:E108"/>
    <mergeCell ref="B109:E109"/>
    <mergeCell ref="A112:E112"/>
    <mergeCell ref="A114:E114"/>
    <mergeCell ref="A115:E115"/>
    <mergeCell ref="A113:E113"/>
    <mergeCell ref="A126:E126"/>
    <mergeCell ref="A127:E127"/>
    <mergeCell ref="A128:A131"/>
    <mergeCell ref="B130:E130"/>
    <mergeCell ref="B131:E131"/>
    <mergeCell ref="I17:J17"/>
    <mergeCell ref="I20:J20"/>
    <mergeCell ref="K17:L17"/>
    <mergeCell ref="K20:L20"/>
    <mergeCell ref="E16:Q16"/>
    <mergeCell ref="B118:E118"/>
    <mergeCell ref="B119:E119"/>
    <mergeCell ref="A64:E64"/>
    <mergeCell ref="A65:E65"/>
    <mergeCell ref="B68:E68"/>
    <mergeCell ref="B69:E69"/>
    <mergeCell ref="A72:E72"/>
    <mergeCell ref="A73:E73"/>
    <mergeCell ref="A104:E104"/>
    <mergeCell ref="A105:E105"/>
    <mergeCell ref="B78:E78"/>
    <mergeCell ref="B79:E79"/>
    <mergeCell ref="A54:E54"/>
    <mergeCell ref="A74:E74"/>
    <mergeCell ref="A75:E75"/>
    <mergeCell ref="A66:E66"/>
    <mergeCell ref="A67:E67"/>
    <mergeCell ref="A68:A71"/>
    <mergeCell ref="A48:E48"/>
    <mergeCell ref="A107:E107"/>
    <mergeCell ref="Q10:Q11"/>
    <mergeCell ref="R10:R11"/>
    <mergeCell ref="N12:P12"/>
    <mergeCell ref="B13:R13"/>
    <mergeCell ref="I18:J18"/>
    <mergeCell ref="K18:L18"/>
    <mergeCell ref="B19:R19"/>
    <mergeCell ref="N14:P14"/>
    <mergeCell ref="A15:P15"/>
    <mergeCell ref="A16:A17"/>
    <mergeCell ref="B16:B17"/>
    <mergeCell ref="C16:C17"/>
    <mergeCell ref="R16:R17"/>
    <mergeCell ref="B39:L39"/>
    <mergeCell ref="B41:L41"/>
    <mergeCell ref="A85:E85"/>
    <mergeCell ref="B88:E88"/>
    <mergeCell ref="A23:A25"/>
    <mergeCell ref="B23:B25"/>
    <mergeCell ref="C23:C25"/>
    <mergeCell ref="D23:D25"/>
    <mergeCell ref="E23:F24"/>
    <mergeCell ref="G23:L24"/>
    <mergeCell ref="B27:L27"/>
    <mergeCell ref="B37:L37"/>
    <mergeCell ref="B29:L29"/>
    <mergeCell ref="B31:L31"/>
    <mergeCell ref="B33:L33"/>
    <mergeCell ref="B35:L35"/>
    <mergeCell ref="B50:E50"/>
    <mergeCell ref="B51:E51"/>
    <mergeCell ref="B43:L43"/>
    <mergeCell ref="A45:L45"/>
    <mergeCell ref="A46:E47"/>
    <mergeCell ref="F46:L46"/>
    <mergeCell ref="A49:E49"/>
    <mergeCell ref="A50:A53"/>
    <mergeCell ref="B52:E52"/>
    <mergeCell ref="B53:E53"/>
    <mergeCell ref="A1:P1"/>
    <mergeCell ref="A2:P2"/>
    <mergeCell ref="A4:P4"/>
    <mergeCell ref="A5:E5"/>
    <mergeCell ref="F5:P5"/>
    <mergeCell ref="A7:E7"/>
    <mergeCell ref="F7:P7"/>
    <mergeCell ref="A9:P9"/>
    <mergeCell ref="A10:A11"/>
    <mergeCell ref="B10:B11"/>
    <mergeCell ref="C10:C11"/>
    <mergeCell ref="D10:D11"/>
    <mergeCell ref="E10:E11"/>
    <mergeCell ref="F10:G10"/>
    <mergeCell ref="N10:P11"/>
    <mergeCell ref="H10:M10"/>
    <mergeCell ref="A6:E6"/>
    <mergeCell ref="F6:P6"/>
    <mergeCell ref="A55:E55"/>
    <mergeCell ref="A56:E56"/>
    <mergeCell ref="B59:E59"/>
    <mergeCell ref="B60:E60"/>
    <mergeCell ref="A95:E95"/>
    <mergeCell ref="A82:E82"/>
    <mergeCell ref="A83:E83"/>
    <mergeCell ref="B89:E89"/>
    <mergeCell ref="A92:E92"/>
    <mergeCell ref="B70:E70"/>
    <mergeCell ref="B71:E71"/>
    <mergeCell ref="A76:E76"/>
    <mergeCell ref="A77:E77"/>
    <mergeCell ref="A78:A81"/>
    <mergeCell ref="B80:E80"/>
    <mergeCell ref="B81:E81"/>
    <mergeCell ref="A93:E93"/>
    <mergeCell ref="A94:E94"/>
    <mergeCell ref="A84:E84"/>
    <mergeCell ref="A57:E57"/>
    <mergeCell ref="A58:E58"/>
    <mergeCell ref="A59:A62"/>
    <mergeCell ref="B61:E61"/>
    <mergeCell ref="B62:E6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00CC"/>
  </sheetPr>
  <dimension ref="A1:P280"/>
  <sheetViews>
    <sheetView view="pageBreakPreview" topLeftCell="A216" zoomScale="90" zoomScaleNormal="85" zoomScaleSheetLayoutView="90" workbookViewId="0">
      <selection activeCell="E231" sqref="E231"/>
    </sheetView>
  </sheetViews>
  <sheetFormatPr defaultColWidth="9.140625" defaultRowHeight="15.75"/>
  <cols>
    <col min="1" max="1" width="8.7109375" style="453" customWidth="1"/>
    <col min="2" max="2" width="51.7109375" style="453" customWidth="1"/>
    <col min="3" max="4" width="23" style="453" customWidth="1"/>
    <col min="5" max="5" width="18.5703125" style="453" customWidth="1"/>
    <col min="6" max="6" width="16.85546875" style="453" customWidth="1"/>
    <col min="7" max="7" width="17" style="453" customWidth="1"/>
    <col min="8" max="8" width="18.28515625" style="453" customWidth="1"/>
    <col min="9" max="9" width="17.85546875" style="453" customWidth="1"/>
    <col min="10" max="10" width="16" style="453" customWidth="1"/>
    <col min="11" max="11" width="14.7109375" style="453" customWidth="1"/>
    <col min="12" max="12" width="15.7109375" style="453" customWidth="1"/>
    <col min="13" max="13" width="15.42578125" style="453" customWidth="1"/>
    <col min="14" max="14" width="15.85546875" style="453" customWidth="1"/>
    <col min="15" max="15" width="13" style="453" customWidth="1"/>
    <col min="16" max="16" width="17.7109375" style="453" customWidth="1"/>
    <col min="17" max="16384" width="9.140625" style="453"/>
  </cols>
  <sheetData>
    <row r="1" spans="1:16">
      <c r="A1" s="1076" t="s">
        <v>104</v>
      </c>
      <c r="B1" s="1076"/>
      <c r="C1" s="1076"/>
      <c r="D1" s="1076"/>
      <c r="E1" s="1076"/>
      <c r="F1" s="1076"/>
      <c r="G1" s="1076"/>
      <c r="H1" s="1076"/>
      <c r="I1" s="1076"/>
      <c r="J1" s="1076"/>
      <c r="K1" s="1076"/>
      <c r="L1" s="1076"/>
      <c r="M1" s="1076"/>
    </row>
    <row r="2" spans="1:16">
      <c r="A2" s="1077" t="s">
        <v>201</v>
      </c>
      <c r="B2" s="1077"/>
      <c r="C2" s="1077"/>
      <c r="D2" s="1077"/>
      <c r="E2" s="1077"/>
      <c r="F2" s="1077"/>
      <c r="G2" s="1077"/>
      <c r="H2" s="1077"/>
      <c r="I2" s="1077"/>
      <c r="J2" s="1077"/>
      <c r="K2" s="1077"/>
      <c r="L2" s="1077"/>
      <c r="M2" s="1077"/>
      <c r="N2" s="561" t="s">
        <v>368</v>
      </c>
    </row>
    <row r="3" spans="1:16">
      <c r="P3" s="453">
        <v>17</v>
      </c>
    </row>
    <row r="4" spans="1:16">
      <c r="A4" s="902" t="s">
        <v>105</v>
      </c>
      <c r="B4" s="902"/>
      <c r="C4" s="902"/>
      <c r="D4" s="902"/>
      <c r="E4" s="902"/>
      <c r="F4" s="902"/>
      <c r="G4" s="902"/>
      <c r="H4" s="902"/>
      <c r="I4" s="902"/>
      <c r="J4" s="902"/>
      <c r="K4" s="902"/>
      <c r="L4" s="902"/>
      <c r="M4" s="902"/>
    </row>
    <row r="5" spans="1:16" ht="49.5" customHeight="1">
      <c r="A5" s="916" t="s">
        <v>835</v>
      </c>
      <c r="B5" s="916"/>
      <c r="C5" s="916"/>
      <c r="D5" s="916"/>
      <c r="E5" s="916"/>
      <c r="F5" s="880" t="s">
        <v>1220</v>
      </c>
      <c r="G5" s="880"/>
      <c r="H5" s="880"/>
      <c r="I5" s="880"/>
      <c r="J5" s="880"/>
      <c r="K5" s="880"/>
      <c r="L5" s="880"/>
      <c r="M5" s="880"/>
      <c r="N5" s="880"/>
      <c r="O5" s="880"/>
      <c r="P5" s="880"/>
    </row>
    <row r="6" spans="1:16">
      <c r="A6" s="923" t="s">
        <v>203</v>
      </c>
      <c r="B6" s="924"/>
      <c r="C6" s="924"/>
      <c r="D6" s="924"/>
      <c r="E6" s="925"/>
      <c r="F6" s="880" t="s">
        <v>321</v>
      </c>
      <c r="G6" s="880"/>
      <c r="H6" s="880"/>
      <c r="I6" s="880"/>
      <c r="J6" s="880"/>
      <c r="K6" s="880"/>
      <c r="L6" s="880"/>
      <c r="M6" s="880"/>
      <c r="N6" s="880"/>
      <c r="O6" s="880"/>
      <c r="P6" s="880"/>
    </row>
    <row r="7" spans="1:16">
      <c r="A7" s="916" t="s">
        <v>106</v>
      </c>
      <c r="B7" s="916"/>
      <c r="C7" s="916"/>
      <c r="D7" s="916"/>
      <c r="E7" s="916"/>
      <c r="F7" s="880" t="s">
        <v>204</v>
      </c>
      <c r="G7" s="880"/>
      <c r="H7" s="880"/>
      <c r="I7" s="880"/>
      <c r="J7" s="880"/>
      <c r="K7" s="880"/>
      <c r="L7" s="880"/>
      <c r="M7" s="880"/>
      <c r="N7" s="880"/>
      <c r="O7" s="880"/>
      <c r="P7" s="880"/>
    </row>
    <row r="8" spans="1:16">
      <c r="A8" s="562"/>
      <c r="B8" s="562"/>
      <c r="C8" s="562"/>
      <c r="D8" s="562"/>
      <c r="E8" s="562"/>
      <c r="F8" s="563"/>
      <c r="G8" s="563"/>
      <c r="H8" s="563"/>
      <c r="I8" s="563"/>
      <c r="J8" s="563"/>
      <c r="K8" s="563"/>
      <c r="L8" s="563"/>
      <c r="M8" s="563"/>
      <c r="N8" s="469"/>
      <c r="O8" s="469"/>
      <c r="P8" s="564"/>
    </row>
    <row r="9" spans="1:16">
      <c r="A9" s="922" t="s">
        <v>107</v>
      </c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22"/>
      <c r="M9" s="922"/>
      <c r="N9" s="922"/>
      <c r="O9" s="922"/>
      <c r="P9" s="1103"/>
    </row>
    <row r="10" spans="1:16" ht="63">
      <c r="A10" s="916" t="s">
        <v>20</v>
      </c>
      <c r="B10" s="916" t="s">
        <v>108</v>
      </c>
      <c r="C10" s="916" t="s">
        <v>12</v>
      </c>
      <c r="D10" s="916" t="s">
        <v>11</v>
      </c>
      <c r="E10" s="916" t="s">
        <v>109</v>
      </c>
      <c r="F10" s="916" t="s">
        <v>14</v>
      </c>
      <c r="G10" s="916"/>
      <c r="H10" s="923" t="s">
        <v>110</v>
      </c>
      <c r="I10" s="924"/>
      <c r="J10" s="924"/>
      <c r="K10" s="924"/>
      <c r="L10" s="924"/>
      <c r="M10" s="925"/>
      <c r="N10" s="565" t="s">
        <v>17</v>
      </c>
      <c r="O10" s="916" t="s">
        <v>111</v>
      </c>
      <c r="P10" s="916" t="s">
        <v>19</v>
      </c>
    </row>
    <row r="11" spans="1:16">
      <c r="A11" s="916"/>
      <c r="B11" s="916"/>
      <c r="C11" s="916"/>
      <c r="D11" s="916"/>
      <c r="E11" s="916"/>
      <c r="F11" s="456" t="s">
        <v>25</v>
      </c>
      <c r="G11" s="456" t="s">
        <v>26</v>
      </c>
      <c r="H11" s="456">
        <v>2025</v>
      </c>
      <c r="I11" s="456">
        <v>2026</v>
      </c>
      <c r="J11" s="456">
        <v>2027</v>
      </c>
      <c r="K11" s="456">
        <v>2028</v>
      </c>
      <c r="L11" s="456">
        <v>2029</v>
      </c>
      <c r="M11" s="456">
        <v>2030</v>
      </c>
      <c r="N11" s="566"/>
      <c r="O11" s="916"/>
      <c r="P11" s="916"/>
    </row>
    <row r="12" spans="1:16">
      <c r="A12" s="456">
        <v>1</v>
      </c>
      <c r="B12" s="456">
        <v>2</v>
      </c>
      <c r="C12" s="456">
        <v>3</v>
      </c>
      <c r="D12" s="456">
        <v>4</v>
      </c>
      <c r="E12" s="456">
        <v>5</v>
      </c>
      <c r="F12" s="456">
        <v>6</v>
      </c>
      <c r="G12" s="456">
        <v>7</v>
      </c>
      <c r="H12" s="456">
        <v>8</v>
      </c>
      <c r="I12" s="456">
        <v>9</v>
      </c>
      <c r="J12" s="456">
        <v>10</v>
      </c>
      <c r="K12" s="456">
        <v>11</v>
      </c>
      <c r="L12" s="456">
        <v>12</v>
      </c>
      <c r="M12" s="456">
        <v>13</v>
      </c>
      <c r="N12" s="567">
        <v>14</v>
      </c>
      <c r="O12" s="456">
        <v>15</v>
      </c>
      <c r="P12" s="456">
        <v>16</v>
      </c>
    </row>
    <row r="13" spans="1:16" ht="77.25" customHeight="1">
      <c r="A13" s="465" t="s">
        <v>41</v>
      </c>
      <c r="B13" s="1101" t="s">
        <v>1029</v>
      </c>
      <c r="C13" s="1101"/>
      <c r="D13" s="1101"/>
      <c r="E13" s="1101"/>
      <c r="F13" s="1101"/>
      <c r="G13" s="1101"/>
      <c r="H13" s="1101"/>
      <c r="I13" s="1101"/>
      <c r="J13" s="1101"/>
      <c r="K13" s="1101"/>
      <c r="L13" s="1101"/>
      <c r="M13" s="1101"/>
      <c r="N13" s="1101"/>
      <c r="O13" s="1101"/>
      <c r="P13" s="1101"/>
    </row>
    <row r="14" spans="1:16">
      <c r="A14" s="458" t="s">
        <v>42</v>
      </c>
      <c r="B14" s="468" t="s">
        <v>44</v>
      </c>
      <c r="C14" s="468" t="s">
        <v>44</v>
      </c>
      <c r="D14" s="468" t="s">
        <v>44</v>
      </c>
      <c r="E14" s="468" t="s">
        <v>44</v>
      </c>
      <c r="F14" s="468" t="s">
        <v>44</v>
      </c>
      <c r="G14" s="468" t="s">
        <v>44</v>
      </c>
      <c r="H14" s="468" t="s">
        <v>44</v>
      </c>
      <c r="I14" s="468" t="s">
        <v>44</v>
      </c>
      <c r="J14" s="468" t="s">
        <v>44</v>
      </c>
      <c r="K14" s="468" t="s">
        <v>44</v>
      </c>
      <c r="L14" s="468" t="s">
        <v>44</v>
      </c>
      <c r="M14" s="468" t="s">
        <v>44</v>
      </c>
      <c r="N14" s="458" t="s">
        <v>44</v>
      </c>
      <c r="O14" s="458" t="s">
        <v>44</v>
      </c>
      <c r="P14" s="458" t="s">
        <v>44</v>
      </c>
    </row>
    <row r="15" spans="1:16">
      <c r="A15" s="922" t="s">
        <v>269</v>
      </c>
      <c r="B15" s="922"/>
      <c r="C15" s="922"/>
      <c r="D15" s="922"/>
      <c r="E15" s="1075"/>
      <c r="F15" s="1075"/>
      <c r="G15" s="1075"/>
      <c r="H15" s="1075"/>
      <c r="I15" s="1075"/>
      <c r="J15" s="1075"/>
      <c r="K15" s="1075"/>
      <c r="L15" s="1075"/>
      <c r="M15" s="1075"/>
      <c r="N15" s="1075"/>
      <c r="O15" s="1075"/>
      <c r="P15" s="1102"/>
    </row>
    <row r="16" spans="1:16">
      <c r="A16" s="916" t="s">
        <v>20</v>
      </c>
      <c r="B16" s="916" t="s">
        <v>77</v>
      </c>
      <c r="C16" s="916" t="s">
        <v>11</v>
      </c>
      <c r="D16" s="456" t="s">
        <v>114</v>
      </c>
      <c r="E16" s="916" t="s">
        <v>83</v>
      </c>
      <c r="F16" s="916"/>
      <c r="G16" s="916"/>
      <c r="H16" s="916"/>
      <c r="I16" s="916"/>
      <c r="J16" s="916"/>
      <c r="K16" s="916"/>
      <c r="L16" s="916"/>
      <c r="M16" s="916"/>
      <c r="N16" s="916"/>
      <c r="O16" s="916"/>
      <c r="P16" s="916"/>
    </row>
    <row r="17" spans="1:16" ht="31.5">
      <c r="A17" s="916"/>
      <c r="B17" s="916"/>
      <c r="C17" s="916"/>
      <c r="D17" s="456" t="s">
        <v>116</v>
      </c>
      <c r="E17" s="516" t="s">
        <v>29</v>
      </c>
      <c r="F17" s="516" t="s">
        <v>30</v>
      </c>
      <c r="G17" s="516" t="s">
        <v>31</v>
      </c>
      <c r="H17" s="516" t="s">
        <v>32</v>
      </c>
      <c r="I17" s="567" t="s">
        <v>33</v>
      </c>
      <c r="J17" s="567" t="s">
        <v>34</v>
      </c>
      <c r="K17" s="516" t="s">
        <v>35</v>
      </c>
      <c r="L17" s="516" t="s">
        <v>36</v>
      </c>
      <c r="M17" s="516" t="s">
        <v>37</v>
      </c>
      <c r="N17" s="516" t="s">
        <v>38</v>
      </c>
      <c r="O17" s="516" t="s">
        <v>199</v>
      </c>
      <c r="P17" s="568" t="s">
        <v>200</v>
      </c>
    </row>
    <row r="18" spans="1:16">
      <c r="A18" s="456">
        <v>1</v>
      </c>
      <c r="B18" s="569">
        <v>2</v>
      </c>
      <c r="C18" s="569">
        <v>3</v>
      </c>
      <c r="D18" s="569">
        <v>4</v>
      </c>
      <c r="E18" s="569">
        <v>5</v>
      </c>
      <c r="F18" s="569">
        <v>6</v>
      </c>
      <c r="G18" s="569">
        <v>7</v>
      </c>
      <c r="H18" s="569">
        <v>8</v>
      </c>
      <c r="I18" s="567">
        <v>9</v>
      </c>
      <c r="J18" s="567">
        <v>10</v>
      </c>
      <c r="K18" s="569">
        <v>11</v>
      </c>
      <c r="L18" s="569">
        <v>12</v>
      </c>
      <c r="M18" s="569">
        <v>13</v>
      </c>
      <c r="N18" s="569">
        <v>14</v>
      </c>
      <c r="O18" s="569">
        <v>15</v>
      </c>
      <c r="P18" s="569">
        <v>16</v>
      </c>
    </row>
    <row r="19" spans="1:16" ht="54.75" customHeight="1">
      <c r="A19" s="465" t="s">
        <v>41</v>
      </c>
      <c r="B19" s="1101" t="str">
        <f>B13</f>
        <v xml:space="preserve">Задача комплекса процессных мероприятий «Обеспечение деятельности и выполнение функций Министерства здравоохранения Мурманской области, а также подведомственных учреждений, своевременное перечисление в полном объеме страховых взносов на обязательное медицинское страхование неработающего населения, своевременное перечисление в полном объеме дополнительных видов  и условий оказания медицинской  помощи, не установленных базовой программой ОМС» </v>
      </c>
      <c r="C19" s="1101"/>
      <c r="D19" s="1101"/>
      <c r="E19" s="1101"/>
      <c r="F19" s="1101"/>
      <c r="G19" s="1101"/>
      <c r="H19" s="1101"/>
      <c r="I19" s="1101"/>
      <c r="J19" s="1101"/>
      <c r="K19" s="1101"/>
      <c r="L19" s="1101"/>
      <c r="M19" s="1101"/>
      <c r="N19" s="1101"/>
      <c r="O19" s="1101"/>
      <c r="P19" s="1101"/>
    </row>
    <row r="20" spans="1:16">
      <c r="A20" s="458">
        <v>1</v>
      </c>
      <c r="B20" s="468" t="s">
        <v>44</v>
      </c>
      <c r="C20" s="468" t="s">
        <v>44</v>
      </c>
      <c r="D20" s="468" t="s">
        <v>44</v>
      </c>
      <c r="E20" s="468" t="s">
        <v>44</v>
      </c>
      <c r="F20" s="468" t="s">
        <v>44</v>
      </c>
      <c r="G20" s="570" t="s">
        <v>44</v>
      </c>
      <c r="H20" s="570" t="s">
        <v>44</v>
      </c>
      <c r="I20" s="458" t="s">
        <v>44</v>
      </c>
      <c r="J20" s="458" t="s">
        <v>44</v>
      </c>
      <c r="K20" s="510" t="s">
        <v>44</v>
      </c>
      <c r="L20" s="510" t="s">
        <v>44</v>
      </c>
      <c r="M20" s="468" t="s">
        <v>44</v>
      </c>
      <c r="N20" s="468" t="s">
        <v>44</v>
      </c>
      <c r="O20" s="468" t="s">
        <v>44</v>
      </c>
      <c r="P20" s="468" t="s">
        <v>44</v>
      </c>
    </row>
    <row r="21" spans="1:16">
      <c r="A21" s="563"/>
      <c r="B21" s="571"/>
      <c r="C21" s="571"/>
      <c r="D21" s="571"/>
      <c r="E21" s="571"/>
      <c r="F21" s="571"/>
      <c r="G21" s="571"/>
      <c r="H21" s="571"/>
      <c r="I21" s="563"/>
      <c r="J21" s="563"/>
      <c r="K21" s="572"/>
      <c r="L21" s="572"/>
      <c r="M21" s="571"/>
      <c r="N21" s="571"/>
      <c r="O21" s="571"/>
      <c r="P21" s="571"/>
    </row>
    <row r="22" spans="1:16">
      <c r="A22" s="563"/>
      <c r="B22" s="571"/>
      <c r="C22" s="571"/>
      <c r="D22" s="571"/>
      <c r="E22" s="571"/>
      <c r="F22" s="571"/>
      <c r="G22" s="571"/>
      <c r="H22" s="571"/>
      <c r="I22" s="563"/>
      <c r="J22" s="563"/>
      <c r="K22" s="572"/>
      <c r="L22" s="572"/>
      <c r="M22" s="571"/>
      <c r="N22" s="571"/>
      <c r="O22" s="571"/>
      <c r="P22" s="571"/>
    </row>
    <row r="23" spans="1:16">
      <c r="A23" s="562"/>
      <c r="B23" s="562"/>
      <c r="C23" s="562"/>
      <c r="D23" s="562"/>
      <c r="E23" s="562"/>
      <c r="F23" s="563"/>
      <c r="G23" s="563"/>
      <c r="H23" s="563"/>
      <c r="I23" s="563"/>
      <c r="J23" s="563"/>
      <c r="K23" s="563"/>
      <c r="L23" s="563"/>
      <c r="M23" s="563"/>
    </row>
    <row r="24" spans="1:16">
      <c r="A24" s="922" t="s">
        <v>270</v>
      </c>
      <c r="B24" s="922"/>
      <c r="C24" s="922"/>
      <c r="D24" s="922"/>
      <c r="E24" s="922"/>
      <c r="F24" s="922"/>
      <c r="G24" s="922"/>
      <c r="H24" s="922"/>
      <c r="I24" s="922"/>
      <c r="J24" s="922"/>
      <c r="K24" s="922"/>
      <c r="L24" s="922"/>
      <c r="M24" s="563"/>
    </row>
    <row r="25" spans="1:16">
      <c r="A25" s="916" t="s">
        <v>20</v>
      </c>
      <c r="B25" s="916" t="s">
        <v>117</v>
      </c>
      <c r="C25" s="1072" t="s">
        <v>118</v>
      </c>
      <c r="D25" s="1072" t="s">
        <v>119</v>
      </c>
      <c r="E25" s="916" t="s">
        <v>14</v>
      </c>
      <c r="F25" s="916"/>
      <c r="G25" s="916" t="s">
        <v>120</v>
      </c>
      <c r="H25" s="916"/>
      <c r="I25" s="916"/>
      <c r="J25" s="916"/>
      <c r="K25" s="916"/>
      <c r="L25" s="916"/>
      <c r="M25" s="563"/>
    </row>
    <row r="26" spans="1:16">
      <c r="A26" s="916"/>
      <c r="B26" s="916"/>
      <c r="C26" s="1073"/>
      <c r="D26" s="1073"/>
      <c r="E26" s="916"/>
      <c r="F26" s="916"/>
      <c r="G26" s="916"/>
      <c r="H26" s="916"/>
      <c r="I26" s="916"/>
      <c r="J26" s="916"/>
      <c r="K26" s="916"/>
      <c r="L26" s="916"/>
      <c r="M26" s="563"/>
    </row>
    <row r="27" spans="1:16">
      <c r="A27" s="916"/>
      <c r="B27" s="916"/>
      <c r="C27" s="1074"/>
      <c r="D27" s="1074"/>
      <c r="E27" s="458" t="s">
        <v>25</v>
      </c>
      <c r="F27" s="458" t="s">
        <v>26</v>
      </c>
      <c r="G27" s="456">
        <v>2025</v>
      </c>
      <c r="H27" s="456">
        <v>2026</v>
      </c>
      <c r="I27" s="456">
        <v>2027</v>
      </c>
      <c r="J27" s="456">
        <v>2028</v>
      </c>
      <c r="K27" s="456">
        <v>2029</v>
      </c>
      <c r="L27" s="456">
        <v>2030</v>
      </c>
      <c r="M27" s="563"/>
    </row>
    <row r="28" spans="1:16">
      <c r="A28" s="456">
        <v>1</v>
      </c>
      <c r="B28" s="456">
        <v>2</v>
      </c>
      <c r="C28" s="516">
        <v>3</v>
      </c>
      <c r="D28" s="516">
        <v>4</v>
      </c>
      <c r="E28" s="458">
        <v>5</v>
      </c>
      <c r="F28" s="458">
        <v>6</v>
      </c>
      <c r="G28" s="456">
        <v>7</v>
      </c>
      <c r="H28" s="456">
        <v>8</v>
      </c>
      <c r="I28" s="456">
        <v>9</v>
      </c>
      <c r="J28" s="456">
        <v>10</v>
      </c>
      <c r="K28" s="456">
        <v>11</v>
      </c>
      <c r="L28" s="456">
        <v>12</v>
      </c>
      <c r="M28" s="563"/>
    </row>
    <row r="29" spans="1:16" ht="61.5" customHeight="1">
      <c r="A29" s="465" t="s">
        <v>41</v>
      </c>
      <c r="B29" s="874" t="str">
        <f>B19</f>
        <v xml:space="preserve">Задача комплекса процессных мероприятий «Обеспечение деятельности и выполнение функций Министерства здравоохранения Мурманской области, а также подведомственных учреждений, своевременное перечисление в полном объеме страховых взносов на обязательное медицинское страхование неработающего населения, своевременное перечисление в полном объеме дополнительных видов  и условий оказания медицинской  помощи, не установленных базовой программой ОМС» </v>
      </c>
      <c r="C29" s="875"/>
      <c r="D29" s="875"/>
      <c r="E29" s="875"/>
      <c r="F29" s="875"/>
      <c r="G29" s="875"/>
      <c r="H29" s="875"/>
      <c r="I29" s="875"/>
      <c r="J29" s="875"/>
      <c r="K29" s="875"/>
      <c r="L29" s="876"/>
      <c r="M29" s="563"/>
    </row>
    <row r="30" spans="1:16" ht="63">
      <c r="A30" s="470" t="s">
        <v>41</v>
      </c>
      <c r="B30" s="471" t="s">
        <v>537</v>
      </c>
      <c r="C30" s="472" t="s">
        <v>49</v>
      </c>
      <c r="D30" s="472" t="s">
        <v>44</v>
      </c>
      <c r="E30" s="472" t="s">
        <v>44</v>
      </c>
      <c r="F30" s="472" t="s">
        <v>44</v>
      </c>
      <c r="G30" s="472" t="s">
        <v>44</v>
      </c>
      <c r="H30" s="472" t="s">
        <v>44</v>
      </c>
      <c r="I30" s="472" t="s">
        <v>44</v>
      </c>
      <c r="J30" s="472" t="s">
        <v>44</v>
      </c>
      <c r="K30" s="472" t="s">
        <v>44</v>
      </c>
      <c r="L30" s="472" t="s">
        <v>44</v>
      </c>
      <c r="M30" s="563"/>
    </row>
    <row r="31" spans="1:16">
      <c r="A31" s="458" t="s">
        <v>42</v>
      </c>
      <c r="B31" s="897" t="s">
        <v>538</v>
      </c>
      <c r="C31" s="900"/>
      <c r="D31" s="900"/>
      <c r="E31" s="900"/>
      <c r="F31" s="900"/>
      <c r="G31" s="900"/>
      <c r="H31" s="900"/>
      <c r="I31" s="900"/>
      <c r="J31" s="900"/>
      <c r="K31" s="900"/>
      <c r="L31" s="901"/>
      <c r="M31" s="563"/>
    </row>
    <row r="32" spans="1:16" ht="109.5" customHeight="1">
      <c r="A32" s="470" t="s">
        <v>63</v>
      </c>
      <c r="B32" s="471" t="s">
        <v>1234</v>
      </c>
      <c r="C32" s="472" t="s">
        <v>49</v>
      </c>
      <c r="D32" s="472" t="s">
        <v>44</v>
      </c>
      <c r="E32" s="472" t="s">
        <v>44</v>
      </c>
      <c r="F32" s="472" t="s">
        <v>44</v>
      </c>
      <c r="G32" s="472" t="s">
        <v>44</v>
      </c>
      <c r="H32" s="472" t="s">
        <v>44</v>
      </c>
      <c r="I32" s="472" t="s">
        <v>44</v>
      </c>
      <c r="J32" s="472" t="s">
        <v>44</v>
      </c>
      <c r="K32" s="472" t="s">
        <v>44</v>
      </c>
      <c r="L32" s="472" t="s">
        <v>44</v>
      </c>
      <c r="M32" s="563"/>
    </row>
    <row r="33" spans="1:13" ht="41.25" customHeight="1">
      <c r="A33" s="458" t="s">
        <v>64</v>
      </c>
      <c r="B33" s="897" t="s">
        <v>759</v>
      </c>
      <c r="C33" s="900"/>
      <c r="D33" s="900"/>
      <c r="E33" s="900"/>
      <c r="F33" s="900"/>
      <c r="G33" s="900"/>
      <c r="H33" s="900"/>
      <c r="I33" s="900"/>
      <c r="J33" s="900"/>
      <c r="K33" s="900"/>
      <c r="L33" s="901"/>
      <c r="M33" s="563"/>
    </row>
    <row r="34" spans="1:13" ht="124.5" customHeight="1">
      <c r="A34" s="470" t="s">
        <v>69</v>
      </c>
      <c r="B34" s="471" t="s">
        <v>1235</v>
      </c>
      <c r="C34" s="472" t="s">
        <v>49</v>
      </c>
      <c r="D34" s="472" t="s">
        <v>44</v>
      </c>
      <c r="E34" s="472" t="s">
        <v>44</v>
      </c>
      <c r="F34" s="472" t="s">
        <v>44</v>
      </c>
      <c r="G34" s="472" t="s">
        <v>44</v>
      </c>
      <c r="H34" s="472" t="s">
        <v>44</v>
      </c>
      <c r="I34" s="472" t="s">
        <v>44</v>
      </c>
      <c r="J34" s="472" t="s">
        <v>44</v>
      </c>
      <c r="K34" s="472" t="s">
        <v>44</v>
      </c>
      <c r="L34" s="472" t="s">
        <v>44</v>
      </c>
      <c r="M34" s="563"/>
    </row>
    <row r="35" spans="1:13" ht="63.75" customHeight="1">
      <c r="A35" s="458" t="s">
        <v>70</v>
      </c>
      <c r="B35" s="897" t="s">
        <v>760</v>
      </c>
      <c r="C35" s="900"/>
      <c r="D35" s="900"/>
      <c r="E35" s="900"/>
      <c r="F35" s="900"/>
      <c r="G35" s="900"/>
      <c r="H35" s="900"/>
      <c r="I35" s="900"/>
      <c r="J35" s="900"/>
      <c r="K35" s="900"/>
      <c r="L35" s="901"/>
      <c r="M35" s="563"/>
    </row>
    <row r="36" spans="1:13" ht="87" customHeight="1">
      <c r="A36" s="470" t="s">
        <v>74</v>
      </c>
      <c r="B36" s="471" t="s">
        <v>1236</v>
      </c>
      <c r="C36" s="472" t="s">
        <v>49</v>
      </c>
      <c r="D36" s="472" t="s">
        <v>44</v>
      </c>
      <c r="E36" s="472" t="s">
        <v>44</v>
      </c>
      <c r="F36" s="472" t="s">
        <v>44</v>
      </c>
      <c r="G36" s="472" t="s">
        <v>44</v>
      </c>
      <c r="H36" s="472" t="s">
        <v>44</v>
      </c>
      <c r="I36" s="472" t="s">
        <v>44</v>
      </c>
      <c r="J36" s="472" t="s">
        <v>44</v>
      </c>
      <c r="K36" s="472" t="s">
        <v>44</v>
      </c>
      <c r="L36" s="472" t="s">
        <v>44</v>
      </c>
      <c r="M36" s="563"/>
    </row>
    <row r="37" spans="1:13" ht="61.5" customHeight="1">
      <c r="A37" s="458" t="s">
        <v>75</v>
      </c>
      <c r="B37" s="897" t="s">
        <v>761</v>
      </c>
      <c r="C37" s="900"/>
      <c r="D37" s="900"/>
      <c r="E37" s="900"/>
      <c r="F37" s="900"/>
      <c r="G37" s="900"/>
      <c r="H37" s="900"/>
      <c r="I37" s="900"/>
      <c r="J37" s="900"/>
      <c r="K37" s="900"/>
      <c r="L37" s="901"/>
      <c r="M37" s="563"/>
    </row>
    <row r="38" spans="1:13" ht="209.25" customHeight="1">
      <c r="A38" s="470" t="s">
        <v>133</v>
      </c>
      <c r="B38" s="471" t="s">
        <v>1237</v>
      </c>
      <c r="C38" s="472" t="s">
        <v>49</v>
      </c>
      <c r="D38" s="472" t="s">
        <v>44</v>
      </c>
      <c r="E38" s="472" t="s">
        <v>44</v>
      </c>
      <c r="F38" s="472" t="s">
        <v>44</v>
      </c>
      <c r="G38" s="472" t="s">
        <v>44</v>
      </c>
      <c r="H38" s="472" t="s">
        <v>44</v>
      </c>
      <c r="I38" s="472" t="s">
        <v>44</v>
      </c>
      <c r="J38" s="472" t="s">
        <v>44</v>
      </c>
      <c r="K38" s="472" t="s">
        <v>44</v>
      </c>
      <c r="L38" s="472" t="s">
        <v>44</v>
      </c>
      <c r="M38" s="563"/>
    </row>
    <row r="39" spans="1:13" ht="59.25" customHeight="1">
      <c r="A39" s="458" t="s">
        <v>311</v>
      </c>
      <c r="B39" s="897" t="s">
        <v>762</v>
      </c>
      <c r="C39" s="900"/>
      <c r="D39" s="900"/>
      <c r="E39" s="900"/>
      <c r="F39" s="900"/>
      <c r="G39" s="900"/>
      <c r="H39" s="900"/>
      <c r="I39" s="900"/>
      <c r="J39" s="900"/>
      <c r="K39" s="900"/>
      <c r="L39" s="901"/>
      <c r="M39" s="563"/>
    </row>
    <row r="40" spans="1:13" ht="152.25" customHeight="1">
      <c r="A40" s="470" t="s">
        <v>363</v>
      </c>
      <c r="B40" s="471" t="s">
        <v>1238</v>
      </c>
      <c r="C40" s="472" t="s">
        <v>49</v>
      </c>
      <c r="D40" s="472" t="s">
        <v>44</v>
      </c>
      <c r="E40" s="472" t="s">
        <v>44</v>
      </c>
      <c r="F40" s="472" t="s">
        <v>44</v>
      </c>
      <c r="G40" s="472" t="s">
        <v>44</v>
      </c>
      <c r="H40" s="472" t="s">
        <v>44</v>
      </c>
      <c r="I40" s="472" t="s">
        <v>44</v>
      </c>
      <c r="J40" s="472" t="s">
        <v>44</v>
      </c>
      <c r="K40" s="472" t="s">
        <v>44</v>
      </c>
      <c r="L40" s="472" t="s">
        <v>44</v>
      </c>
      <c r="M40" s="563"/>
    </row>
    <row r="41" spans="1:13" ht="45.75" customHeight="1">
      <c r="A41" s="458" t="s">
        <v>365</v>
      </c>
      <c r="B41" s="897" t="s">
        <v>763</v>
      </c>
      <c r="C41" s="900"/>
      <c r="D41" s="900"/>
      <c r="E41" s="900"/>
      <c r="F41" s="900"/>
      <c r="G41" s="900"/>
      <c r="H41" s="900"/>
      <c r="I41" s="900"/>
      <c r="J41" s="900"/>
      <c r="K41" s="900"/>
      <c r="L41" s="901"/>
      <c r="M41" s="563"/>
    </row>
    <row r="42" spans="1:13" ht="94.5">
      <c r="A42" s="470" t="s">
        <v>179</v>
      </c>
      <c r="B42" s="471" t="s">
        <v>1239</v>
      </c>
      <c r="C42" s="472" t="s">
        <v>49</v>
      </c>
      <c r="D42" s="472" t="s">
        <v>44</v>
      </c>
      <c r="E42" s="472" t="s">
        <v>44</v>
      </c>
      <c r="F42" s="472" t="s">
        <v>44</v>
      </c>
      <c r="G42" s="472" t="s">
        <v>44</v>
      </c>
      <c r="H42" s="472" t="s">
        <v>44</v>
      </c>
      <c r="I42" s="472" t="s">
        <v>44</v>
      </c>
      <c r="J42" s="472" t="s">
        <v>44</v>
      </c>
      <c r="K42" s="472" t="s">
        <v>44</v>
      </c>
      <c r="L42" s="472" t="s">
        <v>44</v>
      </c>
      <c r="M42" s="563"/>
    </row>
    <row r="43" spans="1:13" ht="62.25" customHeight="1">
      <c r="A43" s="458" t="s">
        <v>368</v>
      </c>
      <c r="B43" s="897" t="s">
        <v>764</v>
      </c>
      <c r="C43" s="900"/>
      <c r="D43" s="900"/>
      <c r="E43" s="900"/>
      <c r="F43" s="900"/>
      <c r="G43" s="900"/>
      <c r="H43" s="900"/>
      <c r="I43" s="900"/>
      <c r="J43" s="900"/>
      <c r="K43" s="900"/>
      <c r="L43" s="901"/>
      <c r="M43" s="563"/>
    </row>
    <row r="44" spans="1:13" ht="157.5">
      <c r="A44" s="470" t="s">
        <v>371</v>
      </c>
      <c r="B44" s="471" t="s">
        <v>1240</v>
      </c>
      <c r="C44" s="472" t="s">
        <v>49</v>
      </c>
      <c r="D44" s="472" t="s">
        <v>44</v>
      </c>
      <c r="E44" s="472" t="s">
        <v>44</v>
      </c>
      <c r="F44" s="472" t="s">
        <v>44</v>
      </c>
      <c r="G44" s="472" t="s">
        <v>44</v>
      </c>
      <c r="H44" s="472" t="s">
        <v>44</v>
      </c>
      <c r="I44" s="472" t="s">
        <v>44</v>
      </c>
      <c r="J44" s="472" t="s">
        <v>44</v>
      </c>
      <c r="K44" s="472" t="s">
        <v>44</v>
      </c>
      <c r="L44" s="472" t="s">
        <v>44</v>
      </c>
      <c r="M44" s="563"/>
    </row>
    <row r="45" spans="1:13" ht="35.25" customHeight="1">
      <c r="A45" s="458" t="s">
        <v>372</v>
      </c>
      <c r="B45" s="897" t="s">
        <v>765</v>
      </c>
      <c r="C45" s="900"/>
      <c r="D45" s="900"/>
      <c r="E45" s="900"/>
      <c r="F45" s="900"/>
      <c r="G45" s="900"/>
      <c r="H45" s="900"/>
      <c r="I45" s="900"/>
      <c r="J45" s="900"/>
      <c r="K45" s="900"/>
      <c r="L45" s="901"/>
      <c r="M45" s="563"/>
    </row>
    <row r="46" spans="1:13" ht="67.5">
      <c r="A46" s="470" t="s">
        <v>466</v>
      </c>
      <c r="B46" s="471" t="s">
        <v>1288</v>
      </c>
      <c r="C46" s="472" t="s">
        <v>50</v>
      </c>
      <c r="D46" s="472" t="s">
        <v>44</v>
      </c>
      <c r="E46" s="472" t="s">
        <v>44</v>
      </c>
      <c r="F46" s="472" t="s">
        <v>44</v>
      </c>
      <c r="G46" s="472" t="s">
        <v>44</v>
      </c>
      <c r="H46" s="472" t="s">
        <v>44</v>
      </c>
      <c r="I46" s="472" t="s">
        <v>44</v>
      </c>
      <c r="J46" s="472" t="s">
        <v>44</v>
      </c>
      <c r="K46" s="472" t="s">
        <v>44</v>
      </c>
      <c r="L46" s="472" t="s">
        <v>44</v>
      </c>
      <c r="M46" s="573" t="s">
        <v>1287</v>
      </c>
    </row>
    <row r="47" spans="1:13">
      <c r="A47" s="458" t="s">
        <v>468</v>
      </c>
      <c r="B47" s="897" t="s">
        <v>766</v>
      </c>
      <c r="C47" s="900"/>
      <c r="D47" s="900"/>
      <c r="E47" s="900"/>
      <c r="F47" s="900"/>
      <c r="G47" s="900"/>
      <c r="H47" s="900"/>
      <c r="I47" s="900"/>
      <c r="J47" s="900"/>
      <c r="K47" s="900"/>
      <c r="L47" s="901"/>
      <c r="M47" s="563"/>
    </row>
    <row r="48" spans="1:13" ht="110.25">
      <c r="A48" s="470" t="s">
        <v>470</v>
      </c>
      <c r="B48" s="471" t="s">
        <v>1241</v>
      </c>
      <c r="C48" s="472" t="s">
        <v>49</v>
      </c>
      <c r="D48" s="472" t="s">
        <v>44</v>
      </c>
      <c r="E48" s="472" t="s">
        <v>44</v>
      </c>
      <c r="F48" s="472" t="s">
        <v>44</v>
      </c>
      <c r="G48" s="472" t="s">
        <v>44</v>
      </c>
      <c r="H48" s="472" t="s">
        <v>44</v>
      </c>
      <c r="I48" s="472" t="s">
        <v>44</v>
      </c>
      <c r="J48" s="472" t="s">
        <v>44</v>
      </c>
      <c r="K48" s="472" t="s">
        <v>44</v>
      </c>
      <c r="L48" s="472" t="s">
        <v>44</v>
      </c>
      <c r="M48" s="563"/>
    </row>
    <row r="49" spans="1:16" ht="36.75" customHeight="1">
      <c r="A49" s="458" t="s">
        <v>767</v>
      </c>
      <c r="B49" s="897" t="s">
        <v>768</v>
      </c>
      <c r="C49" s="900"/>
      <c r="D49" s="900"/>
      <c r="E49" s="900"/>
      <c r="F49" s="900"/>
      <c r="G49" s="900"/>
      <c r="H49" s="900"/>
      <c r="I49" s="900"/>
      <c r="J49" s="900"/>
      <c r="K49" s="900"/>
      <c r="L49" s="901"/>
      <c r="M49" s="563"/>
    </row>
    <row r="50" spans="1:16" ht="110.25">
      <c r="A50" s="470" t="s">
        <v>497</v>
      </c>
      <c r="B50" s="471" t="s">
        <v>1242</v>
      </c>
      <c r="C50" s="472" t="s">
        <v>49</v>
      </c>
      <c r="D50" s="472" t="s">
        <v>44</v>
      </c>
      <c r="E50" s="472" t="s">
        <v>44</v>
      </c>
      <c r="F50" s="472" t="s">
        <v>44</v>
      </c>
      <c r="G50" s="472" t="s">
        <v>44</v>
      </c>
      <c r="H50" s="472" t="s">
        <v>44</v>
      </c>
      <c r="I50" s="472" t="s">
        <v>44</v>
      </c>
      <c r="J50" s="472" t="s">
        <v>44</v>
      </c>
      <c r="K50" s="472" t="s">
        <v>44</v>
      </c>
      <c r="L50" s="472" t="s">
        <v>44</v>
      </c>
      <c r="M50" s="563"/>
    </row>
    <row r="51" spans="1:16">
      <c r="A51" s="458" t="s">
        <v>473</v>
      </c>
      <c r="B51" s="897" t="s">
        <v>769</v>
      </c>
      <c r="C51" s="900"/>
      <c r="D51" s="900"/>
      <c r="E51" s="900"/>
      <c r="F51" s="900"/>
      <c r="G51" s="900"/>
      <c r="H51" s="900"/>
      <c r="I51" s="900"/>
      <c r="J51" s="900"/>
      <c r="K51" s="900"/>
      <c r="L51" s="901"/>
      <c r="M51" s="563"/>
    </row>
    <row r="52" spans="1:16" ht="90" customHeight="1">
      <c r="A52" s="470" t="s">
        <v>476</v>
      </c>
      <c r="B52" s="471" t="s">
        <v>1243</v>
      </c>
      <c r="C52" s="472" t="s">
        <v>49</v>
      </c>
      <c r="D52" s="472" t="s">
        <v>44</v>
      </c>
      <c r="E52" s="472" t="s">
        <v>44</v>
      </c>
      <c r="F52" s="472" t="s">
        <v>44</v>
      </c>
      <c r="G52" s="472" t="s">
        <v>44</v>
      </c>
      <c r="H52" s="472" t="s">
        <v>44</v>
      </c>
      <c r="I52" s="472" t="s">
        <v>44</v>
      </c>
      <c r="J52" s="472" t="s">
        <v>44</v>
      </c>
      <c r="K52" s="472" t="s">
        <v>44</v>
      </c>
      <c r="L52" s="472" t="s">
        <v>44</v>
      </c>
      <c r="M52" s="563"/>
    </row>
    <row r="53" spans="1:16" ht="65.25" customHeight="1">
      <c r="A53" s="458" t="s">
        <v>477</v>
      </c>
      <c r="B53" s="897" t="s">
        <v>770</v>
      </c>
      <c r="C53" s="900"/>
      <c r="D53" s="900"/>
      <c r="E53" s="900"/>
      <c r="F53" s="900"/>
      <c r="G53" s="900"/>
      <c r="H53" s="900"/>
      <c r="I53" s="900"/>
      <c r="J53" s="900"/>
      <c r="K53" s="900"/>
      <c r="L53" s="901"/>
      <c r="M53" s="563"/>
    </row>
    <row r="54" spans="1:16" ht="157.5">
      <c r="A54" s="470" t="s">
        <v>482</v>
      </c>
      <c r="B54" s="471" t="s">
        <v>1244</v>
      </c>
      <c r="C54" s="472" t="s">
        <v>207</v>
      </c>
      <c r="D54" s="472" t="s">
        <v>44</v>
      </c>
      <c r="E54" s="472" t="s">
        <v>44</v>
      </c>
      <c r="F54" s="472" t="s">
        <v>44</v>
      </c>
      <c r="G54" s="472" t="s">
        <v>44</v>
      </c>
      <c r="H54" s="472" t="s">
        <v>44</v>
      </c>
      <c r="I54" s="472" t="s">
        <v>44</v>
      </c>
      <c r="J54" s="472" t="s">
        <v>44</v>
      </c>
      <c r="K54" s="472" t="s">
        <v>44</v>
      </c>
      <c r="L54" s="472" t="s">
        <v>44</v>
      </c>
      <c r="M54" s="563"/>
    </row>
    <row r="55" spans="1:16" ht="52.5" customHeight="1">
      <c r="A55" s="458" t="s">
        <v>484</v>
      </c>
      <c r="B55" s="897" t="s">
        <v>771</v>
      </c>
      <c r="C55" s="900"/>
      <c r="D55" s="900"/>
      <c r="E55" s="900"/>
      <c r="F55" s="900"/>
      <c r="G55" s="900"/>
      <c r="H55" s="900"/>
      <c r="I55" s="900"/>
      <c r="J55" s="900"/>
      <c r="K55" s="900"/>
      <c r="L55" s="901"/>
      <c r="M55" s="563"/>
    </row>
    <row r="56" spans="1:16" ht="47.25">
      <c r="A56" s="470" t="s">
        <v>486</v>
      </c>
      <c r="B56" s="471" t="s">
        <v>1245</v>
      </c>
      <c r="C56" s="472" t="s">
        <v>207</v>
      </c>
      <c r="D56" s="472" t="s">
        <v>44</v>
      </c>
      <c r="E56" s="472" t="s">
        <v>44</v>
      </c>
      <c r="F56" s="472" t="s">
        <v>44</v>
      </c>
      <c r="G56" s="472" t="s">
        <v>44</v>
      </c>
      <c r="H56" s="472" t="s">
        <v>44</v>
      </c>
      <c r="I56" s="472" t="s">
        <v>44</v>
      </c>
      <c r="J56" s="472" t="s">
        <v>44</v>
      </c>
      <c r="K56" s="472" t="s">
        <v>44</v>
      </c>
      <c r="L56" s="472" t="s">
        <v>44</v>
      </c>
      <c r="M56" s="563"/>
    </row>
    <row r="57" spans="1:16" ht="42.75" customHeight="1">
      <c r="A57" s="458" t="s">
        <v>742</v>
      </c>
      <c r="B57" s="897" t="s">
        <v>772</v>
      </c>
      <c r="C57" s="900"/>
      <c r="D57" s="900"/>
      <c r="E57" s="900"/>
      <c r="F57" s="900"/>
      <c r="G57" s="900"/>
      <c r="H57" s="900"/>
      <c r="I57" s="900"/>
      <c r="J57" s="900"/>
      <c r="K57" s="900"/>
      <c r="L57" s="901"/>
      <c r="M57" s="563"/>
    </row>
    <row r="58" spans="1:16" ht="84.75" customHeight="1">
      <c r="A58" s="722" t="s">
        <v>1166</v>
      </c>
      <c r="B58" s="723" t="s">
        <v>1506</v>
      </c>
      <c r="C58" s="472" t="s">
        <v>207</v>
      </c>
      <c r="D58" s="472" t="s">
        <v>44</v>
      </c>
      <c r="E58" s="472" t="s">
        <v>44</v>
      </c>
      <c r="F58" s="472" t="s">
        <v>44</v>
      </c>
      <c r="G58" s="472" t="s">
        <v>44</v>
      </c>
      <c r="H58" s="472" t="s">
        <v>44</v>
      </c>
      <c r="I58" s="472" t="s">
        <v>44</v>
      </c>
      <c r="J58" s="472" t="s">
        <v>44</v>
      </c>
      <c r="K58" s="472" t="s">
        <v>44</v>
      </c>
      <c r="L58" s="472" t="s">
        <v>44</v>
      </c>
      <c r="M58" s="563"/>
    </row>
    <row r="59" spans="1:16" ht="42.75" customHeight="1">
      <c r="A59" s="724" t="s">
        <v>1363</v>
      </c>
      <c r="B59" s="1098" t="s">
        <v>1507</v>
      </c>
      <c r="C59" s="1099"/>
      <c r="D59" s="1099"/>
      <c r="E59" s="1099"/>
      <c r="F59" s="1099"/>
      <c r="G59" s="1099"/>
      <c r="H59" s="1099"/>
      <c r="I59" s="1099"/>
      <c r="J59" s="1099"/>
      <c r="K59" s="1099"/>
      <c r="L59" s="1100"/>
      <c r="M59" s="563"/>
    </row>
    <row r="60" spans="1:16">
      <c r="A60" s="922" t="s">
        <v>271</v>
      </c>
      <c r="B60" s="1097"/>
      <c r="C60" s="1097"/>
      <c r="D60" s="1097"/>
      <c r="E60" s="1097"/>
      <c r="F60" s="1097"/>
      <c r="G60" s="1097"/>
      <c r="H60" s="1097"/>
      <c r="I60" s="1097"/>
      <c r="J60" s="1097"/>
      <c r="K60" s="1097"/>
      <c r="L60" s="1097"/>
    </row>
    <row r="61" spans="1:16">
      <c r="A61" s="887" t="s">
        <v>121</v>
      </c>
      <c r="B61" s="887"/>
      <c r="C61" s="887"/>
      <c r="D61" s="887"/>
      <c r="E61" s="887"/>
      <c r="F61" s="903" t="s">
        <v>87</v>
      </c>
      <c r="G61" s="903"/>
      <c r="H61" s="903"/>
      <c r="I61" s="903"/>
      <c r="J61" s="903"/>
      <c r="K61" s="903"/>
      <c r="L61" s="903"/>
    </row>
    <row r="62" spans="1:16">
      <c r="A62" s="887"/>
      <c r="B62" s="887"/>
      <c r="C62" s="887"/>
      <c r="D62" s="887"/>
      <c r="E62" s="887"/>
      <c r="F62" s="476">
        <v>2025</v>
      </c>
      <c r="G62" s="476">
        <v>2026</v>
      </c>
      <c r="H62" s="476">
        <v>2027</v>
      </c>
      <c r="I62" s="476">
        <v>2028</v>
      </c>
      <c r="J62" s="476">
        <v>2029</v>
      </c>
      <c r="K62" s="476">
        <v>2030</v>
      </c>
      <c r="L62" s="476" t="s">
        <v>24</v>
      </c>
    </row>
    <row r="63" spans="1:16">
      <c r="A63" s="896" t="s">
        <v>122</v>
      </c>
      <c r="B63" s="896"/>
      <c r="C63" s="896"/>
      <c r="D63" s="896"/>
      <c r="E63" s="896"/>
      <c r="F63" s="574">
        <f t="shared" ref="F63:K63" si="0">F64-F68</f>
        <v>6932773.0265600001</v>
      </c>
      <c r="G63" s="574">
        <f t="shared" si="0"/>
        <v>4622471.0434800005</v>
      </c>
      <c r="H63" s="574">
        <f t="shared" si="0"/>
        <v>10915849.436480001</v>
      </c>
      <c r="I63" s="574">
        <f t="shared" si="0"/>
        <v>10915849.436480001</v>
      </c>
      <c r="J63" s="574">
        <f t="shared" si="0"/>
        <v>10915849.436480001</v>
      </c>
      <c r="K63" s="574">
        <f t="shared" si="0"/>
        <v>10915849.436480001</v>
      </c>
      <c r="L63" s="574">
        <f>SUM(F63:K63)</f>
        <v>55218641.815960005</v>
      </c>
      <c r="N63" s="575"/>
      <c r="O63" s="575"/>
      <c r="P63" s="486"/>
    </row>
    <row r="64" spans="1:16">
      <c r="A64" s="877" t="s">
        <v>89</v>
      </c>
      <c r="B64" s="877"/>
      <c r="C64" s="877"/>
      <c r="D64" s="877"/>
      <c r="E64" s="877"/>
      <c r="F64" s="579">
        <f>F82+F102+F92+F112+F122+F132+F142+F152+F162+F172+F182+F192+F202+F212+F222</f>
        <v>7579978.9265600005</v>
      </c>
      <c r="G64" s="579">
        <f t="shared" ref="G64:K64" si="1">G82+G102+G92+G112+G122+G132+G142+G152+G162+G172+G182+G192+G202+G212</f>
        <v>5352052.3434800003</v>
      </c>
      <c r="H64" s="576">
        <f t="shared" si="1"/>
        <v>11645430.736480001</v>
      </c>
      <c r="I64" s="576">
        <f t="shared" si="1"/>
        <v>11645430.736480001</v>
      </c>
      <c r="J64" s="576">
        <f t="shared" si="1"/>
        <v>11645430.736480001</v>
      </c>
      <c r="K64" s="576">
        <f t="shared" si="1"/>
        <v>11645430.736480001</v>
      </c>
      <c r="L64" s="577">
        <f>SUM(F64:K64)</f>
        <v>59513754.215959996</v>
      </c>
      <c r="M64" s="527">
        <v>8249810.6004799996</v>
      </c>
      <c r="N64" s="716">
        <f>M64-F64</f>
        <v>669831.67391999904</v>
      </c>
      <c r="O64" s="575"/>
      <c r="P64" s="486"/>
    </row>
    <row r="65" spans="1:15">
      <c r="A65" s="883"/>
      <c r="B65" s="884" t="s">
        <v>90</v>
      </c>
      <c r="C65" s="884"/>
      <c r="D65" s="884"/>
      <c r="E65" s="884"/>
      <c r="F65" s="576">
        <f>F83+F93+F103+F113+F123+F133+F143+F153+F163+F173+F183+F193+F203+F213</f>
        <v>1450.1</v>
      </c>
      <c r="G65" s="576">
        <f t="shared" ref="G65:K65" si="2">G83+G93+G103+G113+G123+G133+G143+G153+G163+G173+G183+G193+G203+G213</f>
        <v>1501.7</v>
      </c>
      <c r="H65" s="576">
        <f t="shared" si="2"/>
        <v>1549.9</v>
      </c>
      <c r="I65" s="576">
        <f t="shared" si="2"/>
        <v>1549.9</v>
      </c>
      <c r="J65" s="576">
        <f t="shared" si="2"/>
        <v>1549.9</v>
      </c>
      <c r="K65" s="576">
        <f t="shared" si="2"/>
        <v>1549.9</v>
      </c>
      <c r="L65" s="577">
        <f>SUM(F65:K65)</f>
        <v>9151.4</v>
      </c>
      <c r="N65" s="520"/>
      <c r="O65" s="520"/>
    </row>
    <row r="66" spans="1:15">
      <c r="A66" s="883"/>
      <c r="B66" s="885" t="s">
        <v>91</v>
      </c>
      <c r="C66" s="885"/>
      <c r="D66" s="885"/>
      <c r="E66" s="885"/>
      <c r="F66" s="578">
        <v>0</v>
      </c>
      <c r="G66" s="578">
        <v>0</v>
      </c>
      <c r="H66" s="578">
        <v>0</v>
      </c>
      <c r="I66" s="578">
        <v>0</v>
      </c>
      <c r="J66" s="578">
        <v>0</v>
      </c>
      <c r="K66" s="578">
        <v>0</v>
      </c>
      <c r="L66" s="578">
        <v>0</v>
      </c>
      <c r="N66" s="520"/>
      <c r="O66" s="520"/>
    </row>
    <row r="67" spans="1:15">
      <c r="A67" s="883"/>
      <c r="B67" s="877" t="s">
        <v>40</v>
      </c>
      <c r="C67" s="877"/>
      <c r="D67" s="877"/>
      <c r="E67" s="877"/>
      <c r="F67" s="579">
        <v>0</v>
      </c>
      <c r="G67" s="579">
        <v>0</v>
      </c>
      <c r="H67" s="579">
        <v>0</v>
      </c>
      <c r="I67" s="579">
        <v>0</v>
      </c>
      <c r="J67" s="579">
        <v>0</v>
      </c>
      <c r="K67" s="579">
        <v>0</v>
      </c>
      <c r="L67" s="579">
        <v>0</v>
      </c>
      <c r="N67" s="520"/>
      <c r="O67" s="520"/>
    </row>
    <row r="68" spans="1:15">
      <c r="A68" s="883"/>
      <c r="B68" s="877" t="s">
        <v>123</v>
      </c>
      <c r="C68" s="877"/>
      <c r="D68" s="877"/>
      <c r="E68" s="877"/>
      <c r="F68" s="580">
        <v>647205.9</v>
      </c>
      <c r="G68" s="580">
        <v>729581.3</v>
      </c>
      <c r="H68" s="580">
        <v>729581.3</v>
      </c>
      <c r="I68" s="580">
        <v>729581.3</v>
      </c>
      <c r="J68" s="580">
        <v>729581.3</v>
      </c>
      <c r="K68" s="580">
        <v>729581.3</v>
      </c>
      <c r="L68" s="578">
        <f>F68+G68+H68+I68+J68+K68</f>
        <v>4295112.3999999994</v>
      </c>
      <c r="M68" s="485"/>
      <c r="N68" s="520"/>
      <c r="O68" s="520"/>
    </row>
    <row r="69" spans="1:15" ht="28.5" customHeight="1">
      <c r="A69" s="877" t="s">
        <v>93</v>
      </c>
      <c r="B69" s="877"/>
      <c r="C69" s="877"/>
      <c r="D69" s="877"/>
      <c r="E69" s="877"/>
      <c r="F69" s="597"/>
      <c r="G69" s="597"/>
      <c r="H69" s="597"/>
      <c r="I69" s="597"/>
      <c r="J69" s="597"/>
      <c r="K69" s="597"/>
      <c r="L69" s="579"/>
      <c r="N69" s="520"/>
      <c r="O69" s="520"/>
    </row>
    <row r="70" spans="1:15">
      <c r="A70" s="877" t="s">
        <v>94</v>
      </c>
      <c r="B70" s="877"/>
      <c r="C70" s="877"/>
      <c r="D70" s="877"/>
      <c r="E70" s="877"/>
      <c r="F70" s="579">
        <v>0</v>
      </c>
      <c r="G70" s="579">
        <v>0</v>
      </c>
      <c r="H70" s="579">
        <v>0</v>
      </c>
      <c r="I70" s="579">
        <v>0</v>
      </c>
      <c r="J70" s="579">
        <v>0</v>
      </c>
      <c r="K70" s="579">
        <v>0</v>
      </c>
      <c r="L70" s="579">
        <v>0</v>
      </c>
      <c r="N70" s="520"/>
      <c r="O70" s="520"/>
    </row>
    <row r="71" spans="1:15">
      <c r="A71" s="877" t="s">
        <v>95</v>
      </c>
      <c r="B71" s="877"/>
      <c r="C71" s="877"/>
      <c r="D71" s="877"/>
      <c r="E71" s="877"/>
      <c r="F71" s="579">
        <v>0</v>
      </c>
      <c r="G71" s="579">
        <v>0</v>
      </c>
      <c r="H71" s="579">
        <v>0</v>
      </c>
      <c r="I71" s="579">
        <v>0</v>
      </c>
      <c r="J71" s="579">
        <v>0</v>
      </c>
      <c r="K71" s="579">
        <v>0</v>
      </c>
      <c r="L71" s="579">
        <v>0</v>
      </c>
      <c r="N71" s="520"/>
      <c r="O71" s="520"/>
    </row>
    <row r="72" spans="1:15">
      <c r="A72" s="892" t="s">
        <v>836</v>
      </c>
      <c r="B72" s="893"/>
      <c r="C72" s="893"/>
      <c r="D72" s="893"/>
      <c r="E72" s="894"/>
      <c r="F72" s="581">
        <f>F63</f>
        <v>6932773.0265600001</v>
      </c>
      <c r="G72" s="581">
        <f t="shared" ref="G72:L74" si="3">G63</f>
        <v>4622471.0434800005</v>
      </c>
      <c r="H72" s="581">
        <f t="shared" si="3"/>
        <v>10915849.436480001</v>
      </c>
      <c r="I72" s="581">
        <f t="shared" si="3"/>
        <v>10915849.436480001</v>
      </c>
      <c r="J72" s="581">
        <f t="shared" si="3"/>
        <v>10915849.436480001</v>
      </c>
      <c r="K72" s="581">
        <f t="shared" si="3"/>
        <v>10915849.436480001</v>
      </c>
      <c r="L72" s="581">
        <f>L63</f>
        <v>55218641.815960005</v>
      </c>
      <c r="N72" s="520"/>
      <c r="O72" s="520"/>
    </row>
    <row r="73" spans="1:15">
      <c r="A73" s="877" t="s">
        <v>89</v>
      </c>
      <c r="B73" s="877"/>
      <c r="C73" s="877"/>
      <c r="D73" s="877"/>
      <c r="E73" s="877"/>
      <c r="F73" s="579">
        <f>F64</f>
        <v>7579978.9265600005</v>
      </c>
      <c r="G73" s="579">
        <f t="shared" si="3"/>
        <v>5352052.3434800003</v>
      </c>
      <c r="H73" s="579">
        <f t="shared" si="3"/>
        <v>11645430.736480001</v>
      </c>
      <c r="I73" s="579">
        <f t="shared" si="3"/>
        <v>11645430.736480001</v>
      </c>
      <c r="J73" s="579">
        <f t="shared" si="3"/>
        <v>11645430.736480001</v>
      </c>
      <c r="K73" s="579">
        <f t="shared" si="3"/>
        <v>11645430.736480001</v>
      </c>
      <c r="L73" s="579">
        <f t="shared" si="3"/>
        <v>59513754.215959996</v>
      </c>
      <c r="N73" s="520"/>
      <c r="O73" s="520"/>
    </row>
    <row r="74" spans="1:15">
      <c r="A74" s="883"/>
      <c r="B74" s="884" t="s">
        <v>90</v>
      </c>
      <c r="C74" s="884"/>
      <c r="D74" s="884"/>
      <c r="E74" s="884"/>
      <c r="F74" s="579">
        <f>F65</f>
        <v>1450.1</v>
      </c>
      <c r="G74" s="579">
        <f t="shared" si="3"/>
        <v>1501.7</v>
      </c>
      <c r="H74" s="579">
        <f t="shared" si="3"/>
        <v>1549.9</v>
      </c>
      <c r="I74" s="579">
        <f t="shared" si="3"/>
        <v>1549.9</v>
      </c>
      <c r="J74" s="579">
        <f t="shared" si="3"/>
        <v>1549.9</v>
      </c>
      <c r="K74" s="579">
        <f t="shared" si="3"/>
        <v>1549.9</v>
      </c>
      <c r="L74" s="579">
        <f t="shared" si="3"/>
        <v>9151.4</v>
      </c>
      <c r="N74" s="520"/>
      <c r="O74" s="520"/>
    </row>
    <row r="75" spans="1:15">
      <c r="A75" s="883"/>
      <c r="B75" s="885" t="s">
        <v>91</v>
      </c>
      <c r="C75" s="885"/>
      <c r="D75" s="885"/>
      <c r="E75" s="885"/>
      <c r="F75" s="579">
        <v>0</v>
      </c>
      <c r="G75" s="579">
        <v>0</v>
      </c>
      <c r="H75" s="579">
        <v>0</v>
      </c>
      <c r="I75" s="579">
        <v>0</v>
      </c>
      <c r="J75" s="579">
        <v>0</v>
      </c>
      <c r="K75" s="579">
        <v>0</v>
      </c>
      <c r="L75" s="579">
        <v>0</v>
      </c>
      <c r="N75" s="520"/>
      <c r="O75" s="520"/>
    </row>
    <row r="76" spans="1:15">
      <c r="A76" s="883"/>
      <c r="B76" s="877" t="s">
        <v>40</v>
      </c>
      <c r="C76" s="877"/>
      <c r="D76" s="877"/>
      <c r="E76" s="877"/>
      <c r="F76" s="579">
        <v>0</v>
      </c>
      <c r="G76" s="579">
        <v>0</v>
      </c>
      <c r="H76" s="579">
        <v>0</v>
      </c>
      <c r="I76" s="579">
        <v>0</v>
      </c>
      <c r="J76" s="579">
        <v>0</v>
      </c>
      <c r="K76" s="579">
        <v>0</v>
      </c>
      <c r="L76" s="579">
        <v>0</v>
      </c>
      <c r="N76" s="520"/>
      <c r="O76" s="520"/>
    </row>
    <row r="77" spans="1:15">
      <c r="A77" s="883"/>
      <c r="B77" s="1055" t="s">
        <v>123</v>
      </c>
      <c r="C77" s="1055"/>
      <c r="D77" s="1055"/>
      <c r="E77" s="1055"/>
      <c r="F77" s="582">
        <f>F186</f>
        <v>647205.9</v>
      </c>
      <c r="G77" s="582">
        <f t="shared" ref="G77:L77" si="4">G186</f>
        <v>729581.3</v>
      </c>
      <c r="H77" s="582">
        <f t="shared" si="4"/>
        <v>729581.3</v>
      </c>
      <c r="I77" s="582">
        <f t="shared" si="4"/>
        <v>729581.3</v>
      </c>
      <c r="J77" s="582">
        <f t="shared" si="4"/>
        <v>729581.3</v>
      </c>
      <c r="K77" s="582">
        <f t="shared" si="4"/>
        <v>729581.3</v>
      </c>
      <c r="L77" s="582">
        <f t="shared" si="4"/>
        <v>4295112.3999999994</v>
      </c>
      <c r="N77" s="520"/>
      <c r="O77" s="520"/>
    </row>
    <row r="78" spans="1:15">
      <c r="A78" s="877" t="s">
        <v>93</v>
      </c>
      <c r="B78" s="877"/>
      <c r="C78" s="877"/>
      <c r="D78" s="877"/>
      <c r="E78" s="877"/>
      <c r="F78" s="579">
        <v>0</v>
      </c>
      <c r="G78" s="579">
        <v>0</v>
      </c>
      <c r="H78" s="579">
        <v>0</v>
      </c>
      <c r="I78" s="579">
        <v>0</v>
      </c>
      <c r="J78" s="579">
        <v>0</v>
      </c>
      <c r="K78" s="579">
        <v>0</v>
      </c>
      <c r="L78" s="579">
        <v>0</v>
      </c>
      <c r="N78" s="520"/>
      <c r="O78" s="520"/>
    </row>
    <row r="79" spans="1:15">
      <c r="A79" s="877" t="s">
        <v>94</v>
      </c>
      <c r="B79" s="877"/>
      <c r="C79" s="877"/>
      <c r="D79" s="877"/>
      <c r="E79" s="877"/>
      <c r="F79" s="579">
        <v>0</v>
      </c>
      <c r="G79" s="579">
        <v>0</v>
      </c>
      <c r="H79" s="579">
        <v>0</v>
      </c>
      <c r="I79" s="579">
        <v>0</v>
      </c>
      <c r="J79" s="579">
        <v>0</v>
      </c>
      <c r="K79" s="579">
        <v>0</v>
      </c>
      <c r="L79" s="579">
        <v>0</v>
      </c>
      <c r="N79" s="520"/>
      <c r="O79" s="520"/>
    </row>
    <row r="80" spans="1:15">
      <c r="A80" s="877" t="s">
        <v>95</v>
      </c>
      <c r="B80" s="877"/>
      <c r="C80" s="877"/>
      <c r="D80" s="877"/>
      <c r="E80" s="877"/>
      <c r="F80" s="579">
        <v>0</v>
      </c>
      <c r="G80" s="579">
        <v>0</v>
      </c>
      <c r="H80" s="579">
        <v>0</v>
      </c>
      <c r="I80" s="579">
        <v>0</v>
      </c>
      <c r="J80" s="579">
        <v>0</v>
      </c>
      <c r="K80" s="579">
        <v>0</v>
      </c>
      <c r="L80" s="579">
        <v>0</v>
      </c>
      <c r="N80" s="520"/>
      <c r="O80" s="520"/>
    </row>
    <row r="81" spans="1:16" ht="55.5" customHeight="1">
      <c r="A81" s="888" t="s">
        <v>1079</v>
      </c>
      <c r="B81" s="888"/>
      <c r="C81" s="888"/>
      <c r="D81" s="888"/>
      <c r="E81" s="888"/>
      <c r="F81" s="574">
        <f>F82+F87</f>
        <v>186318.02348000003</v>
      </c>
      <c r="G81" s="574">
        <f t="shared" ref="G81:K81" si="5">G82+G87</f>
        <v>184363.42348</v>
      </c>
      <c r="H81" s="574">
        <f t="shared" si="5"/>
        <v>184315.22347999999</v>
      </c>
      <c r="I81" s="574">
        <f t="shared" si="5"/>
        <v>184315.22347999999</v>
      </c>
      <c r="J81" s="574">
        <f t="shared" si="5"/>
        <v>184315.22347999999</v>
      </c>
      <c r="K81" s="574">
        <f t="shared" si="5"/>
        <v>184315.22347999999</v>
      </c>
      <c r="L81" s="574">
        <f>SUM(F81:K81)</f>
        <v>1107942.3408799998</v>
      </c>
      <c r="N81" s="520"/>
    </row>
    <row r="82" spans="1:16">
      <c r="A82" s="877" t="s">
        <v>89</v>
      </c>
      <c r="B82" s="877"/>
      <c r="C82" s="877"/>
      <c r="D82" s="877"/>
      <c r="E82" s="877"/>
      <c r="F82" s="577">
        <v>186318.02348000003</v>
      </c>
      <c r="G82" s="577">
        <v>184363.42348</v>
      </c>
      <c r="H82" s="577">
        <v>184315.22347999999</v>
      </c>
      <c r="I82" s="577">
        <v>184315.22347999999</v>
      </c>
      <c r="J82" s="577">
        <v>184315.22347999999</v>
      </c>
      <c r="K82" s="577">
        <v>184315.22347999999</v>
      </c>
      <c r="L82" s="577">
        <f>SUM(F82:K82)</f>
        <v>1107942.3408799998</v>
      </c>
      <c r="M82" s="546" t="s">
        <v>708</v>
      </c>
      <c r="N82" s="527"/>
      <c r="O82" s="715"/>
    </row>
    <row r="83" spans="1:16">
      <c r="A83" s="883"/>
      <c r="B83" s="884" t="s">
        <v>90</v>
      </c>
      <c r="C83" s="884"/>
      <c r="D83" s="884"/>
      <c r="E83" s="884"/>
      <c r="F83" s="577">
        <v>0</v>
      </c>
      <c r="G83" s="577">
        <v>0</v>
      </c>
      <c r="H83" s="577">
        <v>0</v>
      </c>
      <c r="I83" s="577">
        <v>0</v>
      </c>
      <c r="J83" s="577">
        <v>0</v>
      </c>
      <c r="K83" s="577">
        <v>0</v>
      </c>
      <c r="L83" s="577">
        <v>0</v>
      </c>
    </row>
    <row r="84" spans="1:16">
      <c r="A84" s="883"/>
      <c r="B84" s="885" t="s">
        <v>91</v>
      </c>
      <c r="C84" s="885"/>
      <c r="D84" s="885"/>
      <c r="E84" s="885"/>
      <c r="F84" s="579">
        <v>0</v>
      </c>
      <c r="G84" s="579">
        <v>0</v>
      </c>
      <c r="H84" s="579">
        <v>0</v>
      </c>
      <c r="I84" s="579">
        <v>0</v>
      </c>
      <c r="J84" s="579">
        <v>0</v>
      </c>
      <c r="K84" s="579">
        <v>0</v>
      </c>
      <c r="L84" s="579">
        <v>0</v>
      </c>
    </row>
    <row r="85" spans="1:16">
      <c r="A85" s="883"/>
      <c r="B85" s="877" t="s">
        <v>40</v>
      </c>
      <c r="C85" s="877"/>
      <c r="D85" s="877"/>
      <c r="E85" s="877"/>
      <c r="F85" s="579">
        <v>0</v>
      </c>
      <c r="G85" s="579">
        <v>0</v>
      </c>
      <c r="H85" s="579">
        <v>0</v>
      </c>
      <c r="I85" s="579">
        <v>0</v>
      </c>
      <c r="J85" s="579">
        <v>0</v>
      </c>
      <c r="K85" s="579">
        <v>0</v>
      </c>
      <c r="L85" s="579">
        <v>0</v>
      </c>
      <c r="O85" s="485"/>
      <c r="P85" s="485"/>
    </row>
    <row r="86" spans="1:16">
      <c r="A86" s="883"/>
      <c r="B86" s="877" t="s">
        <v>123</v>
      </c>
      <c r="C86" s="877"/>
      <c r="D86" s="877"/>
      <c r="E86" s="877"/>
      <c r="F86" s="579">
        <v>0</v>
      </c>
      <c r="G86" s="579">
        <v>0</v>
      </c>
      <c r="H86" s="579">
        <v>0</v>
      </c>
      <c r="I86" s="579">
        <v>0</v>
      </c>
      <c r="J86" s="579">
        <v>0</v>
      </c>
      <c r="K86" s="579">
        <v>0</v>
      </c>
      <c r="L86" s="579">
        <v>0</v>
      </c>
      <c r="O86" s="485"/>
      <c r="P86" s="485"/>
    </row>
    <row r="87" spans="1:16">
      <c r="A87" s="1055" t="s">
        <v>93</v>
      </c>
      <c r="B87" s="1055"/>
      <c r="C87" s="1055"/>
      <c r="D87" s="1055"/>
      <c r="E87" s="1055"/>
      <c r="F87" s="583">
        <v>0</v>
      </c>
      <c r="G87" s="583">
        <v>0</v>
      </c>
      <c r="H87" s="583">
        <v>0</v>
      </c>
      <c r="I87" s="583">
        <v>0</v>
      </c>
      <c r="J87" s="583">
        <v>0</v>
      </c>
      <c r="K87" s="583">
        <v>0</v>
      </c>
      <c r="L87" s="583">
        <v>0</v>
      </c>
    </row>
    <row r="88" spans="1:16">
      <c r="A88" s="877" t="s">
        <v>94</v>
      </c>
      <c r="B88" s="877"/>
      <c r="C88" s="877"/>
      <c r="D88" s="877"/>
      <c r="E88" s="877"/>
      <c r="F88" s="577">
        <v>0</v>
      </c>
      <c r="G88" s="577">
        <v>0</v>
      </c>
      <c r="H88" s="577">
        <v>0</v>
      </c>
      <c r="I88" s="577">
        <v>0</v>
      </c>
      <c r="J88" s="577">
        <v>0</v>
      </c>
      <c r="K88" s="577">
        <v>0</v>
      </c>
      <c r="L88" s="577">
        <v>0</v>
      </c>
    </row>
    <row r="89" spans="1:16">
      <c r="A89" s="877" t="s">
        <v>95</v>
      </c>
      <c r="B89" s="877"/>
      <c r="C89" s="877"/>
      <c r="D89" s="877"/>
      <c r="E89" s="877"/>
      <c r="F89" s="577">
        <v>0</v>
      </c>
      <c r="G89" s="577">
        <v>0</v>
      </c>
      <c r="H89" s="577">
        <v>0</v>
      </c>
      <c r="I89" s="577">
        <v>0</v>
      </c>
      <c r="J89" s="577">
        <v>0</v>
      </c>
      <c r="K89" s="577">
        <v>0</v>
      </c>
      <c r="L89" s="577">
        <v>0</v>
      </c>
      <c r="O89" s="485"/>
    </row>
    <row r="90" spans="1:16">
      <c r="A90" s="878" t="s">
        <v>97</v>
      </c>
      <c r="B90" s="878"/>
      <c r="C90" s="878"/>
      <c r="D90" s="878"/>
      <c r="E90" s="878"/>
      <c r="F90" s="577">
        <v>0</v>
      </c>
      <c r="G90" s="577">
        <v>0</v>
      </c>
      <c r="H90" s="577">
        <v>0</v>
      </c>
      <c r="I90" s="577">
        <v>0</v>
      </c>
      <c r="J90" s="577">
        <v>0</v>
      </c>
      <c r="K90" s="577">
        <v>0</v>
      </c>
      <c r="L90" s="577">
        <v>0</v>
      </c>
    </row>
    <row r="91" spans="1:16" ht="81" customHeight="1">
      <c r="A91" s="888" t="s">
        <v>1080</v>
      </c>
      <c r="B91" s="888"/>
      <c r="C91" s="888"/>
      <c r="D91" s="888"/>
      <c r="E91" s="888"/>
      <c r="F91" s="574">
        <f>F92+F97</f>
        <v>682693.054</v>
      </c>
      <c r="G91" s="574">
        <f t="shared" ref="G91:K91" si="6">G92+G97</f>
        <v>688863.94900000002</v>
      </c>
      <c r="H91" s="574">
        <f t="shared" si="6"/>
        <v>694839.46100000001</v>
      </c>
      <c r="I91" s="574">
        <f t="shared" si="6"/>
        <v>694839.46100000001</v>
      </c>
      <c r="J91" s="574">
        <f t="shared" si="6"/>
        <v>694839.46100000001</v>
      </c>
      <c r="K91" s="574">
        <f t="shared" si="6"/>
        <v>694839.46100000001</v>
      </c>
      <c r="L91" s="574">
        <f>SUM(F91:K91)</f>
        <v>4150914.8470000005</v>
      </c>
      <c r="M91" s="546" t="s">
        <v>713</v>
      </c>
    </row>
    <row r="92" spans="1:16">
      <c r="A92" s="877" t="s">
        <v>89</v>
      </c>
      <c r="B92" s="877"/>
      <c r="C92" s="877"/>
      <c r="D92" s="877"/>
      <c r="E92" s="877"/>
      <c r="F92" s="577">
        <v>682693.054</v>
      </c>
      <c r="G92" s="577">
        <v>688863.94900000002</v>
      </c>
      <c r="H92" s="577">
        <v>694839.46100000001</v>
      </c>
      <c r="I92" s="577">
        <v>694839.46100000001</v>
      </c>
      <c r="J92" s="577">
        <v>694839.46100000001</v>
      </c>
      <c r="K92" s="577">
        <v>694839.46100000001</v>
      </c>
      <c r="L92" s="577">
        <f>SUM(F92:K92)</f>
        <v>4150914.8470000005</v>
      </c>
    </row>
    <row r="93" spans="1:16">
      <c r="A93" s="883"/>
      <c r="B93" s="884" t="s">
        <v>90</v>
      </c>
      <c r="C93" s="884"/>
      <c r="D93" s="884"/>
      <c r="E93" s="884"/>
      <c r="F93" s="577">
        <v>0</v>
      </c>
      <c r="G93" s="577">
        <v>0</v>
      </c>
      <c r="H93" s="577">
        <v>0</v>
      </c>
      <c r="I93" s="577">
        <v>0</v>
      </c>
      <c r="J93" s="577">
        <v>0</v>
      </c>
      <c r="K93" s="577">
        <v>0</v>
      </c>
      <c r="L93" s="577">
        <v>0</v>
      </c>
    </row>
    <row r="94" spans="1:16">
      <c r="A94" s="883"/>
      <c r="B94" s="885" t="s">
        <v>91</v>
      </c>
      <c r="C94" s="885"/>
      <c r="D94" s="885"/>
      <c r="E94" s="885"/>
      <c r="F94" s="579">
        <v>0</v>
      </c>
      <c r="G94" s="579">
        <v>0</v>
      </c>
      <c r="H94" s="579">
        <v>0</v>
      </c>
      <c r="I94" s="579">
        <v>0</v>
      </c>
      <c r="J94" s="579">
        <v>0</v>
      </c>
      <c r="K94" s="579">
        <v>0</v>
      </c>
      <c r="L94" s="579">
        <v>0</v>
      </c>
    </row>
    <row r="95" spans="1:16">
      <c r="A95" s="883"/>
      <c r="B95" s="877" t="s">
        <v>40</v>
      </c>
      <c r="C95" s="877"/>
      <c r="D95" s="877"/>
      <c r="E95" s="877"/>
      <c r="F95" s="579">
        <v>0</v>
      </c>
      <c r="G95" s="579">
        <v>0</v>
      </c>
      <c r="H95" s="579">
        <v>0</v>
      </c>
      <c r="I95" s="579">
        <v>0</v>
      </c>
      <c r="J95" s="579">
        <v>0</v>
      </c>
      <c r="K95" s="579">
        <v>0</v>
      </c>
      <c r="L95" s="579">
        <v>0</v>
      </c>
    </row>
    <row r="96" spans="1:16">
      <c r="A96" s="883"/>
      <c r="B96" s="877" t="s">
        <v>123</v>
      </c>
      <c r="C96" s="877"/>
      <c r="D96" s="877"/>
      <c r="E96" s="877"/>
      <c r="F96" s="579">
        <v>0</v>
      </c>
      <c r="G96" s="579">
        <v>0</v>
      </c>
      <c r="H96" s="579">
        <v>0</v>
      </c>
      <c r="I96" s="579">
        <v>0</v>
      </c>
      <c r="J96" s="579">
        <v>0</v>
      </c>
      <c r="K96" s="579">
        <v>0</v>
      </c>
      <c r="L96" s="579">
        <v>0</v>
      </c>
    </row>
    <row r="97" spans="1:13">
      <c r="A97" s="1055" t="s">
        <v>93</v>
      </c>
      <c r="B97" s="1055"/>
      <c r="C97" s="1055"/>
      <c r="D97" s="1055"/>
      <c r="E97" s="1055"/>
      <c r="F97" s="583">
        <v>0</v>
      </c>
      <c r="G97" s="583">
        <v>0</v>
      </c>
      <c r="H97" s="583">
        <v>0</v>
      </c>
      <c r="I97" s="583">
        <v>0</v>
      </c>
      <c r="J97" s="583">
        <v>0</v>
      </c>
      <c r="K97" s="583">
        <v>0</v>
      </c>
      <c r="L97" s="583">
        <v>0</v>
      </c>
    </row>
    <row r="98" spans="1:13">
      <c r="A98" s="877" t="s">
        <v>94</v>
      </c>
      <c r="B98" s="877"/>
      <c r="C98" s="877"/>
      <c r="D98" s="877"/>
      <c r="E98" s="877"/>
      <c r="F98" s="577">
        <v>0</v>
      </c>
      <c r="G98" s="577">
        <v>0</v>
      </c>
      <c r="H98" s="577">
        <v>0</v>
      </c>
      <c r="I98" s="577">
        <v>0</v>
      </c>
      <c r="J98" s="577">
        <v>0</v>
      </c>
      <c r="K98" s="577">
        <v>0</v>
      </c>
      <c r="L98" s="577">
        <v>0</v>
      </c>
    </row>
    <row r="99" spans="1:13">
      <c r="A99" s="877" t="s">
        <v>95</v>
      </c>
      <c r="B99" s="877"/>
      <c r="C99" s="877"/>
      <c r="D99" s="877"/>
      <c r="E99" s="877"/>
      <c r="F99" s="577">
        <v>0</v>
      </c>
      <c r="G99" s="577">
        <v>0</v>
      </c>
      <c r="H99" s="577">
        <v>0</v>
      </c>
      <c r="I99" s="577">
        <v>0</v>
      </c>
      <c r="J99" s="577">
        <v>0</v>
      </c>
      <c r="K99" s="577">
        <v>0</v>
      </c>
      <c r="L99" s="577">
        <v>0</v>
      </c>
    </row>
    <row r="100" spans="1:13">
      <c r="A100" s="878" t="s">
        <v>97</v>
      </c>
      <c r="B100" s="878"/>
      <c r="C100" s="878"/>
      <c r="D100" s="878"/>
      <c r="E100" s="878"/>
      <c r="F100" s="577">
        <v>0</v>
      </c>
      <c r="G100" s="577">
        <v>0</v>
      </c>
      <c r="H100" s="577">
        <v>0</v>
      </c>
      <c r="I100" s="577">
        <v>0</v>
      </c>
      <c r="J100" s="577">
        <v>0</v>
      </c>
      <c r="K100" s="577">
        <v>0</v>
      </c>
      <c r="L100" s="577">
        <v>0</v>
      </c>
    </row>
    <row r="101" spans="1:13" ht="88.5" customHeight="1">
      <c r="A101" s="888" t="s">
        <v>1081</v>
      </c>
      <c r="B101" s="888"/>
      <c r="C101" s="888"/>
      <c r="D101" s="888"/>
      <c r="E101" s="888"/>
      <c r="F101" s="574">
        <f>F102+F107</f>
        <v>338083.29499999998</v>
      </c>
      <c r="G101" s="574">
        <f t="shared" ref="G101:K101" si="7">G102+G107</f>
        <v>267151.80699999997</v>
      </c>
      <c r="H101" s="574">
        <f t="shared" si="7"/>
        <v>213474.20800000001</v>
      </c>
      <c r="I101" s="574">
        <f t="shared" si="7"/>
        <v>213474.20800000001</v>
      </c>
      <c r="J101" s="574">
        <f t="shared" si="7"/>
        <v>213474.20800000001</v>
      </c>
      <c r="K101" s="574">
        <f t="shared" si="7"/>
        <v>213474.20800000001</v>
      </c>
      <c r="L101" s="574">
        <f>SUM(F101:K101)</f>
        <v>1459131.9340000001</v>
      </c>
      <c r="M101" s="546" t="s">
        <v>714</v>
      </c>
    </row>
    <row r="102" spans="1:13">
      <c r="A102" s="877" t="s">
        <v>89</v>
      </c>
      <c r="B102" s="877"/>
      <c r="C102" s="877"/>
      <c r="D102" s="877"/>
      <c r="E102" s="877"/>
      <c r="F102" s="577">
        <v>338083.29499999998</v>
      </c>
      <c r="G102" s="577">
        <v>267151.80699999997</v>
      </c>
      <c r="H102" s="577">
        <v>213474.20800000001</v>
      </c>
      <c r="I102" s="577">
        <v>213474.20800000001</v>
      </c>
      <c r="J102" s="577">
        <v>213474.20800000001</v>
      </c>
      <c r="K102" s="577">
        <v>213474.20800000001</v>
      </c>
      <c r="L102" s="577">
        <f>SUM(F102:K102)</f>
        <v>1459131.9340000001</v>
      </c>
    </row>
    <row r="103" spans="1:13">
      <c r="A103" s="883"/>
      <c r="B103" s="884" t="s">
        <v>90</v>
      </c>
      <c r="C103" s="884"/>
      <c r="D103" s="884"/>
      <c r="E103" s="884"/>
      <c r="F103" s="577">
        <v>0</v>
      </c>
      <c r="G103" s="577">
        <v>0</v>
      </c>
      <c r="H103" s="577">
        <v>0</v>
      </c>
      <c r="I103" s="577">
        <v>0</v>
      </c>
      <c r="J103" s="577">
        <v>0</v>
      </c>
      <c r="K103" s="577">
        <v>0</v>
      </c>
      <c r="L103" s="577">
        <v>0</v>
      </c>
    </row>
    <row r="104" spans="1:13">
      <c r="A104" s="883"/>
      <c r="B104" s="885" t="s">
        <v>91</v>
      </c>
      <c r="C104" s="885"/>
      <c r="D104" s="885"/>
      <c r="E104" s="885"/>
      <c r="F104" s="579">
        <v>0</v>
      </c>
      <c r="G104" s="579">
        <v>0</v>
      </c>
      <c r="H104" s="579">
        <v>0</v>
      </c>
      <c r="I104" s="579">
        <v>0</v>
      </c>
      <c r="J104" s="579">
        <v>0</v>
      </c>
      <c r="K104" s="579">
        <v>0</v>
      </c>
      <c r="L104" s="579">
        <v>0</v>
      </c>
    </row>
    <row r="105" spans="1:13">
      <c r="A105" s="883"/>
      <c r="B105" s="877" t="s">
        <v>40</v>
      </c>
      <c r="C105" s="877"/>
      <c r="D105" s="877"/>
      <c r="E105" s="877"/>
      <c r="F105" s="579">
        <v>0</v>
      </c>
      <c r="G105" s="579">
        <v>0</v>
      </c>
      <c r="H105" s="579">
        <v>0</v>
      </c>
      <c r="I105" s="579">
        <v>0</v>
      </c>
      <c r="J105" s="579">
        <v>0</v>
      </c>
      <c r="K105" s="579">
        <v>0</v>
      </c>
      <c r="L105" s="579">
        <v>0</v>
      </c>
    </row>
    <row r="106" spans="1:13">
      <c r="A106" s="883"/>
      <c r="B106" s="877" t="s">
        <v>123</v>
      </c>
      <c r="C106" s="877"/>
      <c r="D106" s="877"/>
      <c r="E106" s="877"/>
      <c r="F106" s="579">
        <v>0</v>
      </c>
      <c r="G106" s="579">
        <v>0</v>
      </c>
      <c r="H106" s="579">
        <v>0</v>
      </c>
      <c r="I106" s="579">
        <v>0</v>
      </c>
      <c r="J106" s="579">
        <v>0</v>
      </c>
      <c r="K106" s="579">
        <v>0</v>
      </c>
      <c r="L106" s="579">
        <v>0</v>
      </c>
    </row>
    <row r="107" spans="1:13">
      <c r="A107" s="1055" t="s">
        <v>93</v>
      </c>
      <c r="B107" s="1055"/>
      <c r="C107" s="1055"/>
      <c r="D107" s="1055"/>
      <c r="E107" s="1055"/>
      <c r="F107" s="583">
        <v>0</v>
      </c>
      <c r="G107" s="583">
        <v>0</v>
      </c>
      <c r="H107" s="583">
        <v>0</v>
      </c>
      <c r="I107" s="583">
        <v>0</v>
      </c>
      <c r="J107" s="583">
        <v>0</v>
      </c>
      <c r="K107" s="583">
        <v>0</v>
      </c>
      <c r="L107" s="583">
        <v>0</v>
      </c>
    </row>
    <row r="108" spans="1:13">
      <c r="A108" s="877" t="s">
        <v>94</v>
      </c>
      <c r="B108" s="877"/>
      <c r="C108" s="877"/>
      <c r="D108" s="877"/>
      <c r="E108" s="877"/>
      <c r="F108" s="577">
        <v>0</v>
      </c>
      <c r="G108" s="577">
        <v>0</v>
      </c>
      <c r="H108" s="577">
        <v>0</v>
      </c>
      <c r="I108" s="577">
        <v>0</v>
      </c>
      <c r="J108" s="577">
        <v>0</v>
      </c>
      <c r="K108" s="577">
        <v>0</v>
      </c>
      <c r="L108" s="577">
        <v>0</v>
      </c>
    </row>
    <row r="109" spans="1:13">
      <c r="A109" s="877" t="s">
        <v>95</v>
      </c>
      <c r="B109" s="877"/>
      <c r="C109" s="877"/>
      <c r="D109" s="877"/>
      <c r="E109" s="877"/>
      <c r="F109" s="577">
        <v>0</v>
      </c>
      <c r="G109" s="577">
        <v>0</v>
      </c>
      <c r="H109" s="577">
        <v>0</v>
      </c>
      <c r="I109" s="577">
        <v>0</v>
      </c>
      <c r="J109" s="577">
        <v>0</v>
      </c>
      <c r="K109" s="577">
        <v>0</v>
      </c>
      <c r="L109" s="577">
        <v>0</v>
      </c>
    </row>
    <row r="110" spans="1:13">
      <c r="A110" s="878" t="s">
        <v>97</v>
      </c>
      <c r="B110" s="878"/>
      <c r="C110" s="878"/>
      <c r="D110" s="878"/>
      <c r="E110" s="878"/>
      <c r="F110" s="577">
        <v>0</v>
      </c>
      <c r="G110" s="577">
        <v>0</v>
      </c>
      <c r="H110" s="577">
        <v>0</v>
      </c>
      <c r="I110" s="577">
        <v>0</v>
      </c>
      <c r="J110" s="577">
        <v>0</v>
      </c>
      <c r="K110" s="577">
        <v>0</v>
      </c>
      <c r="L110" s="577">
        <v>0</v>
      </c>
    </row>
    <row r="111" spans="1:13" ht="76.5" customHeight="1">
      <c r="A111" s="888" t="s">
        <v>1082</v>
      </c>
      <c r="B111" s="888"/>
      <c r="C111" s="888"/>
      <c r="D111" s="888"/>
      <c r="E111" s="888"/>
      <c r="F111" s="574">
        <f>F112+F117</f>
        <v>96010.12</v>
      </c>
      <c r="G111" s="574">
        <f t="shared" ref="G111:K111" si="8">G112+G117</f>
        <v>96010.12</v>
      </c>
      <c r="H111" s="574">
        <f t="shared" si="8"/>
        <v>96010.12</v>
      </c>
      <c r="I111" s="574">
        <f t="shared" si="8"/>
        <v>96010.12</v>
      </c>
      <c r="J111" s="574">
        <f t="shared" si="8"/>
        <v>96010.12</v>
      </c>
      <c r="K111" s="574">
        <f t="shared" si="8"/>
        <v>96010.12</v>
      </c>
      <c r="L111" s="574">
        <f>SUM(F111:K111)</f>
        <v>576060.72</v>
      </c>
      <c r="M111" s="546" t="s">
        <v>715</v>
      </c>
    </row>
    <row r="112" spans="1:13">
      <c r="A112" s="877" t="s">
        <v>89</v>
      </c>
      <c r="B112" s="877"/>
      <c r="C112" s="877"/>
      <c r="D112" s="877"/>
      <c r="E112" s="877"/>
      <c r="F112" s="577">
        <v>96010.12</v>
      </c>
      <c r="G112" s="577">
        <v>96010.12</v>
      </c>
      <c r="H112" s="577">
        <v>96010.12</v>
      </c>
      <c r="I112" s="577">
        <v>96010.12</v>
      </c>
      <c r="J112" s="577">
        <v>96010.12</v>
      </c>
      <c r="K112" s="577">
        <v>96010.12</v>
      </c>
      <c r="L112" s="577">
        <f>SUM(F112:K112)</f>
        <v>576060.72</v>
      </c>
    </row>
    <row r="113" spans="1:13">
      <c r="A113" s="883"/>
      <c r="B113" s="884" t="s">
        <v>90</v>
      </c>
      <c r="C113" s="884"/>
      <c r="D113" s="884"/>
      <c r="E113" s="884"/>
      <c r="F113" s="577">
        <v>0</v>
      </c>
      <c r="G113" s="577">
        <v>0</v>
      </c>
      <c r="H113" s="577">
        <v>0</v>
      </c>
      <c r="I113" s="577">
        <v>0</v>
      </c>
      <c r="J113" s="577">
        <v>0</v>
      </c>
      <c r="K113" s="577">
        <v>0</v>
      </c>
      <c r="L113" s="577">
        <v>0</v>
      </c>
    </row>
    <row r="114" spans="1:13">
      <c r="A114" s="883"/>
      <c r="B114" s="885" t="s">
        <v>91</v>
      </c>
      <c r="C114" s="885"/>
      <c r="D114" s="885"/>
      <c r="E114" s="885"/>
      <c r="F114" s="579">
        <v>0</v>
      </c>
      <c r="G114" s="579">
        <v>0</v>
      </c>
      <c r="H114" s="579">
        <v>0</v>
      </c>
      <c r="I114" s="579">
        <v>0</v>
      </c>
      <c r="J114" s="579">
        <v>0</v>
      </c>
      <c r="K114" s="579">
        <v>0</v>
      </c>
      <c r="L114" s="579">
        <v>0</v>
      </c>
    </row>
    <row r="115" spans="1:13">
      <c r="A115" s="883"/>
      <c r="B115" s="877" t="s">
        <v>40</v>
      </c>
      <c r="C115" s="877"/>
      <c r="D115" s="877"/>
      <c r="E115" s="877"/>
      <c r="F115" s="579">
        <v>0</v>
      </c>
      <c r="G115" s="579">
        <v>0</v>
      </c>
      <c r="H115" s="579">
        <v>0</v>
      </c>
      <c r="I115" s="579">
        <v>0</v>
      </c>
      <c r="J115" s="579">
        <v>0</v>
      </c>
      <c r="K115" s="579">
        <v>0</v>
      </c>
      <c r="L115" s="579">
        <v>0</v>
      </c>
    </row>
    <row r="116" spans="1:13">
      <c r="A116" s="883"/>
      <c r="B116" s="877" t="s">
        <v>123</v>
      </c>
      <c r="C116" s="877"/>
      <c r="D116" s="877"/>
      <c r="E116" s="877"/>
      <c r="F116" s="579">
        <v>0</v>
      </c>
      <c r="G116" s="579">
        <v>0</v>
      </c>
      <c r="H116" s="579">
        <v>0</v>
      </c>
      <c r="I116" s="579">
        <v>0</v>
      </c>
      <c r="J116" s="579">
        <v>0</v>
      </c>
      <c r="K116" s="579">
        <v>0</v>
      </c>
      <c r="L116" s="579">
        <v>0</v>
      </c>
    </row>
    <row r="117" spans="1:13">
      <c r="A117" s="1055" t="s">
        <v>93</v>
      </c>
      <c r="B117" s="1055"/>
      <c r="C117" s="1055"/>
      <c r="D117" s="1055"/>
      <c r="E117" s="1055"/>
      <c r="F117" s="583">
        <v>0</v>
      </c>
      <c r="G117" s="583">
        <v>0</v>
      </c>
      <c r="H117" s="583">
        <v>0</v>
      </c>
      <c r="I117" s="583">
        <v>0</v>
      </c>
      <c r="J117" s="583">
        <v>0</v>
      </c>
      <c r="K117" s="583">
        <v>0</v>
      </c>
      <c r="L117" s="583">
        <v>0</v>
      </c>
    </row>
    <row r="118" spans="1:13">
      <c r="A118" s="877" t="s">
        <v>94</v>
      </c>
      <c r="B118" s="877"/>
      <c r="C118" s="877"/>
      <c r="D118" s="877"/>
      <c r="E118" s="877"/>
      <c r="F118" s="577">
        <v>0</v>
      </c>
      <c r="G118" s="577">
        <v>0</v>
      </c>
      <c r="H118" s="577">
        <v>0</v>
      </c>
      <c r="I118" s="577">
        <v>0</v>
      </c>
      <c r="J118" s="577">
        <v>0</v>
      </c>
      <c r="K118" s="577">
        <v>0</v>
      </c>
      <c r="L118" s="577">
        <v>0</v>
      </c>
    </row>
    <row r="119" spans="1:13">
      <c r="A119" s="877" t="s">
        <v>95</v>
      </c>
      <c r="B119" s="877"/>
      <c r="C119" s="877"/>
      <c r="D119" s="877"/>
      <c r="E119" s="877"/>
      <c r="F119" s="577">
        <v>0</v>
      </c>
      <c r="G119" s="577">
        <v>0</v>
      </c>
      <c r="H119" s="577">
        <v>0</v>
      </c>
      <c r="I119" s="577">
        <v>0</v>
      </c>
      <c r="J119" s="577">
        <v>0</v>
      </c>
      <c r="K119" s="577">
        <v>0</v>
      </c>
      <c r="L119" s="577">
        <v>0</v>
      </c>
    </row>
    <row r="120" spans="1:13">
      <c r="A120" s="878" t="s">
        <v>97</v>
      </c>
      <c r="B120" s="878"/>
      <c r="C120" s="878"/>
      <c r="D120" s="878"/>
      <c r="E120" s="878"/>
      <c r="F120" s="577">
        <v>0</v>
      </c>
      <c r="G120" s="577">
        <v>0</v>
      </c>
      <c r="H120" s="577">
        <v>0</v>
      </c>
      <c r="I120" s="577">
        <v>0</v>
      </c>
      <c r="J120" s="577">
        <v>0</v>
      </c>
      <c r="K120" s="577">
        <v>0</v>
      </c>
      <c r="L120" s="577">
        <v>0</v>
      </c>
    </row>
    <row r="121" spans="1:13" ht="95.25" customHeight="1">
      <c r="A121" s="888" t="s">
        <v>1083</v>
      </c>
      <c r="B121" s="888"/>
      <c r="C121" s="888"/>
      <c r="D121" s="888"/>
      <c r="E121" s="888"/>
      <c r="F121" s="574">
        <f>F122+F127</f>
        <v>78.34</v>
      </c>
      <c r="G121" s="574">
        <f t="shared" ref="G121:K121" si="9">G122+G127</f>
        <v>0</v>
      </c>
      <c r="H121" s="574">
        <f t="shared" si="9"/>
        <v>0</v>
      </c>
      <c r="I121" s="574">
        <f t="shared" si="9"/>
        <v>0</v>
      </c>
      <c r="J121" s="574">
        <f t="shared" si="9"/>
        <v>0</v>
      </c>
      <c r="K121" s="574">
        <f t="shared" si="9"/>
        <v>0</v>
      </c>
      <c r="L121" s="574">
        <f>SUM(F121:K121)</f>
        <v>78.34</v>
      </c>
      <c r="M121" s="546" t="s">
        <v>716</v>
      </c>
    </row>
    <row r="122" spans="1:13">
      <c r="A122" s="877" t="s">
        <v>89</v>
      </c>
      <c r="B122" s="877"/>
      <c r="C122" s="877"/>
      <c r="D122" s="877"/>
      <c r="E122" s="877"/>
      <c r="F122" s="577">
        <v>78.34</v>
      </c>
      <c r="G122" s="577">
        <v>0</v>
      </c>
      <c r="H122" s="577">
        <v>0</v>
      </c>
      <c r="I122" s="577">
        <v>0</v>
      </c>
      <c r="J122" s="577">
        <v>0</v>
      </c>
      <c r="K122" s="577">
        <v>0</v>
      </c>
      <c r="L122" s="577">
        <f>SUM(F122:K122)</f>
        <v>78.34</v>
      </c>
    </row>
    <row r="123" spans="1:13">
      <c r="A123" s="883"/>
      <c r="B123" s="884" t="s">
        <v>90</v>
      </c>
      <c r="C123" s="884"/>
      <c r="D123" s="884"/>
      <c r="E123" s="884"/>
      <c r="F123" s="577">
        <v>0</v>
      </c>
      <c r="G123" s="577">
        <v>0</v>
      </c>
      <c r="H123" s="577">
        <v>0</v>
      </c>
      <c r="I123" s="577">
        <v>0</v>
      </c>
      <c r="J123" s="577">
        <v>0</v>
      </c>
      <c r="K123" s="577">
        <v>0</v>
      </c>
      <c r="L123" s="577">
        <v>0</v>
      </c>
    </row>
    <row r="124" spans="1:13">
      <c r="A124" s="883"/>
      <c r="B124" s="885" t="s">
        <v>91</v>
      </c>
      <c r="C124" s="885"/>
      <c r="D124" s="885"/>
      <c r="E124" s="885"/>
      <c r="F124" s="579">
        <v>0</v>
      </c>
      <c r="G124" s="579">
        <v>0</v>
      </c>
      <c r="H124" s="579">
        <v>0</v>
      </c>
      <c r="I124" s="579">
        <v>0</v>
      </c>
      <c r="J124" s="579">
        <v>0</v>
      </c>
      <c r="K124" s="579">
        <v>0</v>
      </c>
      <c r="L124" s="579">
        <v>0</v>
      </c>
    </row>
    <row r="125" spans="1:13">
      <c r="A125" s="883"/>
      <c r="B125" s="877" t="s">
        <v>40</v>
      </c>
      <c r="C125" s="877"/>
      <c r="D125" s="877"/>
      <c r="E125" s="877"/>
      <c r="F125" s="579">
        <v>0</v>
      </c>
      <c r="G125" s="579">
        <v>0</v>
      </c>
      <c r="H125" s="579">
        <v>0</v>
      </c>
      <c r="I125" s="579">
        <v>0</v>
      </c>
      <c r="J125" s="579">
        <v>0</v>
      </c>
      <c r="K125" s="579">
        <v>0</v>
      </c>
      <c r="L125" s="579">
        <v>0</v>
      </c>
    </row>
    <row r="126" spans="1:13">
      <c r="A126" s="883"/>
      <c r="B126" s="877" t="s">
        <v>123</v>
      </c>
      <c r="C126" s="877"/>
      <c r="D126" s="877"/>
      <c r="E126" s="877"/>
      <c r="F126" s="579">
        <v>0</v>
      </c>
      <c r="G126" s="579">
        <v>0</v>
      </c>
      <c r="H126" s="579">
        <v>0</v>
      </c>
      <c r="I126" s="579">
        <v>0</v>
      </c>
      <c r="J126" s="579">
        <v>0</v>
      </c>
      <c r="K126" s="579">
        <v>0</v>
      </c>
      <c r="L126" s="579">
        <v>0</v>
      </c>
    </row>
    <row r="127" spans="1:13">
      <c r="A127" s="1055" t="s">
        <v>93</v>
      </c>
      <c r="B127" s="1055"/>
      <c r="C127" s="1055"/>
      <c r="D127" s="1055"/>
      <c r="E127" s="1055"/>
      <c r="F127" s="583">
        <v>0</v>
      </c>
      <c r="G127" s="583">
        <v>0</v>
      </c>
      <c r="H127" s="583">
        <v>0</v>
      </c>
      <c r="I127" s="583">
        <v>0</v>
      </c>
      <c r="J127" s="583">
        <v>0</v>
      </c>
      <c r="K127" s="583">
        <v>0</v>
      </c>
      <c r="L127" s="583">
        <v>0</v>
      </c>
    </row>
    <row r="128" spans="1:13">
      <c r="A128" s="877" t="s">
        <v>94</v>
      </c>
      <c r="B128" s="877"/>
      <c r="C128" s="877"/>
      <c r="D128" s="877"/>
      <c r="E128" s="877"/>
      <c r="F128" s="577">
        <v>0</v>
      </c>
      <c r="G128" s="577">
        <v>0</v>
      </c>
      <c r="H128" s="577">
        <v>0</v>
      </c>
      <c r="I128" s="577">
        <v>0</v>
      </c>
      <c r="J128" s="577">
        <v>0</v>
      </c>
      <c r="K128" s="577">
        <v>0</v>
      </c>
      <c r="L128" s="577">
        <v>0</v>
      </c>
    </row>
    <row r="129" spans="1:13">
      <c r="A129" s="877" t="s">
        <v>95</v>
      </c>
      <c r="B129" s="877"/>
      <c r="C129" s="877"/>
      <c r="D129" s="877"/>
      <c r="E129" s="877"/>
      <c r="F129" s="577">
        <v>0</v>
      </c>
      <c r="G129" s="577">
        <v>0</v>
      </c>
      <c r="H129" s="577">
        <v>0</v>
      </c>
      <c r="I129" s="577">
        <v>0</v>
      </c>
      <c r="J129" s="577">
        <v>0</v>
      </c>
      <c r="K129" s="577">
        <v>0</v>
      </c>
      <c r="L129" s="577">
        <v>0</v>
      </c>
    </row>
    <row r="130" spans="1:13">
      <c r="A130" s="878" t="s">
        <v>97</v>
      </c>
      <c r="B130" s="878"/>
      <c r="C130" s="878"/>
      <c r="D130" s="878"/>
      <c r="E130" s="878"/>
      <c r="F130" s="577">
        <v>0</v>
      </c>
      <c r="G130" s="577">
        <v>0</v>
      </c>
      <c r="H130" s="577">
        <v>0</v>
      </c>
      <c r="I130" s="577">
        <v>0</v>
      </c>
      <c r="J130" s="577">
        <v>0</v>
      </c>
      <c r="K130" s="577">
        <v>0</v>
      </c>
      <c r="L130" s="577">
        <v>0</v>
      </c>
    </row>
    <row r="131" spans="1:13" ht="76.5" customHeight="1">
      <c r="A131" s="888" t="s">
        <v>1084</v>
      </c>
      <c r="B131" s="888"/>
      <c r="C131" s="888"/>
      <c r="D131" s="888"/>
      <c r="E131" s="888"/>
      <c r="F131" s="574">
        <f>F132+F137</f>
        <v>100</v>
      </c>
      <c r="G131" s="574">
        <f t="shared" ref="G131:K131" si="10">G132+G137</f>
        <v>100</v>
      </c>
      <c r="H131" s="574">
        <f t="shared" si="10"/>
        <v>100</v>
      </c>
      <c r="I131" s="574">
        <f t="shared" si="10"/>
        <v>100</v>
      </c>
      <c r="J131" s="574">
        <f t="shared" si="10"/>
        <v>100</v>
      </c>
      <c r="K131" s="574">
        <f t="shared" si="10"/>
        <v>100</v>
      </c>
      <c r="L131" s="574">
        <f>SUM(F131:K131)</f>
        <v>600</v>
      </c>
      <c r="M131" s="546" t="s">
        <v>709</v>
      </c>
    </row>
    <row r="132" spans="1:13">
      <c r="A132" s="877" t="s">
        <v>89</v>
      </c>
      <c r="B132" s="877"/>
      <c r="C132" s="877"/>
      <c r="D132" s="877"/>
      <c r="E132" s="877"/>
      <c r="F132" s="577">
        <v>100</v>
      </c>
      <c r="G132" s="577">
        <v>100</v>
      </c>
      <c r="H132" s="577">
        <v>100</v>
      </c>
      <c r="I132" s="577">
        <v>100</v>
      </c>
      <c r="J132" s="577">
        <v>100</v>
      </c>
      <c r="K132" s="577">
        <v>100</v>
      </c>
      <c r="L132" s="577">
        <f>SUM(F132:K132)</f>
        <v>600</v>
      </c>
    </row>
    <row r="133" spans="1:13">
      <c r="A133" s="883"/>
      <c r="B133" s="884" t="s">
        <v>90</v>
      </c>
      <c r="C133" s="884"/>
      <c r="D133" s="884"/>
      <c r="E133" s="884"/>
      <c r="F133" s="577">
        <v>0</v>
      </c>
      <c r="G133" s="577">
        <v>0</v>
      </c>
      <c r="H133" s="577">
        <v>0</v>
      </c>
      <c r="I133" s="577">
        <v>0</v>
      </c>
      <c r="J133" s="577">
        <v>0</v>
      </c>
      <c r="K133" s="577">
        <v>0</v>
      </c>
      <c r="L133" s="577">
        <v>0</v>
      </c>
    </row>
    <row r="134" spans="1:13">
      <c r="A134" s="883"/>
      <c r="B134" s="885" t="s">
        <v>91</v>
      </c>
      <c r="C134" s="885"/>
      <c r="D134" s="885"/>
      <c r="E134" s="885"/>
      <c r="F134" s="579">
        <v>0</v>
      </c>
      <c r="G134" s="579">
        <v>0</v>
      </c>
      <c r="H134" s="579">
        <v>0</v>
      </c>
      <c r="I134" s="579">
        <v>0</v>
      </c>
      <c r="J134" s="579">
        <v>0</v>
      </c>
      <c r="K134" s="579">
        <v>0</v>
      </c>
      <c r="L134" s="579">
        <v>0</v>
      </c>
    </row>
    <row r="135" spans="1:13">
      <c r="A135" s="883"/>
      <c r="B135" s="877" t="s">
        <v>40</v>
      </c>
      <c r="C135" s="877"/>
      <c r="D135" s="877"/>
      <c r="E135" s="877"/>
      <c r="F135" s="579">
        <v>0</v>
      </c>
      <c r="G135" s="579">
        <v>0</v>
      </c>
      <c r="H135" s="579">
        <v>0</v>
      </c>
      <c r="I135" s="579">
        <v>0</v>
      </c>
      <c r="J135" s="579">
        <v>0</v>
      </c>
      <c r="K135" s="579">
        <v>0</v>
      </c>
      <c r="L135" s="579">
        <v>0</v>
      </c>
    </row>
    <row r="136" spans="1:13">
      <c r="A136" s="883"/>
      <c r="B136" s="877" t="s">
        <v>123</v>
      </c>
      <c r="C136" s="877"/>
      <c r="D136" s="877"/>
      <c r="E136" s="877"/>
      <c r="F136" s="579">
        <v>0</v>
      </c>
      <c r="G136" s="579">
        <v>0</v>
      </c>
      <c r="H136" s="579">
        <v>0</v>
      </c>
      <c r="I136" s="579">
        <v>0</v>
      </c>
      <c r="J136" s="579">
        <v>0</v>
      </c>
      <c r="K136" s="579">
        <v>0</v>
      </c>
      <c r="L136" s="579">
        <v>0</v>
      </c>
    </row>
    <row r="137" spans="1:13">
      <c r="A137" s="1055" t="s">
        <v>93</v>
      </c>
      <c r="B137" s="1055"/>
      <c r="C137" s="1055"/>
      <c r="D137" s="1055"/>
      <c r="E137" s="1055"/>
      <c r="F137" s="583">
        <v>0</v>
      </c>
      <c r="G137" s="583">
        <v>0</v>
      </c>
      <c r="H137" s="583">
        <v>0</v>
      </c>
      <c r="I137" s="583">
        <v>0</v>
      </c>
      <c r="J137" s="583">
        <v>0</v>
      </c>
      <c r="K137" s="583">
        <v>0</v>
      </c>
      <c r="L137" s="583">
        <v>0</v>
      </c>
    </row>
    <row r="138" spans="1:13">
      <c r="A138" s="877" t="s">
        <v>94</v>
      </c>
      <c r="B138" s="877"/>
      <c r="C138" s="877"/>
      <c r="D138" s="877"/>
      <c r="E138" s="877"/>
      <c r="F138" s="577">
        <v>0</v>
      </c>
      <c r="G138" s="577">
        <v>0</v>
      </c>
      <c r="H138" s="577">
        <v>0</v>
      </c>
      <c r="I138" s="577">
        <v>0</v>
      </c>
      <c r="J138" s="577">
        <v>0</v>
      </c>
      <c r="K138" s="577">
        <v>0</v>
      </c>
      <c r="L138" s="577">
        <v>0</v>
      </c>
    </row>
    <row r="139" spans="1:13">
      <c r="A139" s="877" t="s">
        <v>95</v>
      </c>
      <c r="B139" s="877"/>
      <c r="C139" s="877"/>
      <c r="D139" s="877"/>
      <c r="E139" s="877"/>
      <c r="F139" s="577">
        <v>0</v>
      </c>
      <c r="G139" s="577">
        <v>0</v>
      </c>
      <c r="H139" s="577">
        <v>0</v>
      </c>
      <c r="I139" s="577">
        <v>0</v>
      </c>
      <c r="J139" s="577">
        <v>0</v>
      </c>
      <c r="K139" s="577">
        <v>0</v>
      </c>
      <c r="L139" s="577">
        <v>0</v>
      </c>
    </row>
    <row r="140" spans="1:13">
      <c r="A140" s="878" t="s">
        <v>97</v>
      </c>
      <c r="B140" s="878"/>
      <c r="C140" s="878"/>
      <c r="D140" s="878"/>
      <c r="E140" s="878"/>
      <c r="F140" s="577">
        <v>0</v>
      </c>
      <c r="G140" s="577">
        <v>0</v>
      </c>
      <c r="H140" s="577">
        <v>0</v>
      </c>
      <c r="I140" s="577">
        <v>0</v>
      </c>
      <c r="J140" s="577">
        <v>0</v>
      </c>
      <c r="K140" s="577">
        <v>0</v>
      </c>
      <c r="L140" s="577">
        <v>0</v>
      </c>
    </row>
    <row r="141" spans="1:13" ht="121.5" customHeight="1">
      <c r="A141" s="888" t="s">
        <v>1085</v>
      </c>
      <c r="B141" s="888"/>
      <c r="C141" s="888"/>
      <c r="D141" s="888"/>
      <c r="E141" s="888"/>
      <c r="F141" s="574">
        <f>F142+F147</f>
        <v>5739.424</v>
      </c>
      <c r="G141" s="574">
        <f t="shared" ref="G141:K141" si="11">G142+G147</f>
        <v>5739.424</v>
      </c>
      <c r="H141" s="574">
        <f t="shared" si="11"/>
        <v>5739.424</v>
      </c>
      <c r="I141" s="574">
        <f t="shared" si="11"/>
        <v>5739.424</v>
      </c>
      <c r="J141" s="574">
        <f t="shared" si="11"/>
        <v>5739.424</v>
      </c>
      <c r="K141" s="574">
        <f t="shared" si="11"/>
        <v>5739.424</v>
      </c>
      <c r="L141" s="574">
        <f>SUM(F141:K141)</f>
        <v>34436.544000000002</v>
      </c>
      <c r="M141" s="546" t="s">
        <v>717</v>
      </c>
    </row>
    <row r="142" spans="1:13">
      <c r="A142" s="877" t="s">
        <v>89</v>
      </c>
      <c r="B142" s="877"/>
      <c r="C142" s="877"/>
      <c r="D142" s="877"/>
      <c r="E142" s="877"/>
      <c r="F142" s="577">
        <v>5739.424</v>
      </c>
      <c r="G142" s="577">
        <v>5739.424</v>
      </c>
      <c r="H142" s="577">
        <v>5739.424</v>
      </c>
      <c r="I142" s="577">
        <v>5739.424</v>
      </c>
      <c r="J142" s="577">
        <v>5739.424</v>
      </c>
      <c r="K142" s="577">
        <v>5739.424</v>
      </c>
      <c r="L142" s="577">
        <f>SUM(F142:K142)</f>
        <v>34436.544000000002</v>
      </c>
    </row>
    <row r="143" spans="1:13">
      <c r="A143" s="883"/>
      <c r="B143" s="884" t="s">
        <v>90</v>
      </c>
      <c r="C143" s="884"/>
      <c r="D143" s="884"/>
      <c r="E143" s="884"/>
      <c r="F143" s="577">
        <v>0</v>
      </c>
      <c r="G143" s="577">
        <v>0</v>
      </c>
      <c r="H143" s="577">
        <v>0</v>
      </c>
      <c r="I143" s="577">
        <v>0</v>
      </c>
      <c r="J143" s="577">
        <v>0</v>
      </c>
      <c r="K143" s="577">
        <v>0</v>
      </c>
      <c r="L143" s="577">
        <v>0</v>
      </c>
    </row>
    <row r="144" spans="1:13">
      <c r="A144" s="883"/>
      <c r="B144" s="885" t="s">
        <v>91</v>
      </c>
      <c r="C144" s="885"/>
      <c r="D144" s="885"/>
      <c r="E144" s="885"/>
      <c r="F144" s="579">
        <v>0</v>
      </c>
      <c r="G144" s="579">
        <v>0</v>
      </c>
      <c r="H144" s="579">
        <v>0</v>
      </c>
      <c r="I144" s="579">
        <v>0</v>
      </c>
      <c r="J144" s="579">
        <v>0</v>
      </c>
      <c r="K144" s="579">
        <v>0</v>
      </c>
      <c r="L144" s="579">
        <v>0</v>
      </c>
    </row>
    <row r="145" spans="1:13">
      <c r="A145" s="883"/>
      <c r="B145" s="877" t="s">
        <v>40</v>
      </c>
      <c r="C145" s="877"/>
      <c r="D145" s="877"/>
      <c r="E145" s="877"/>
      <c r="F145" s="579">
        <v>0</v>
      </c>
      <c r="G145" s="579">
        <v>0</v>
      </c>
      <c r="H145" s="579">
        <v>0</v>
      </c>
      <c r="I145" s="579">
        <v>0</v>
      </c>
      <c r="J145" s="579">
        <v>0</v>
      </c>
      <c r="K145" s="579">
        <v>0</v>
      </c>
      <c r="L145" s="579">
        <v>0</v>
      </c>
    </row>
    <row r="146" spans="1:13">
      <c r="A146" s="883"/>
      <c r="B146" s="877" t="s">
        <v>123</v>
      </c>
      <c r="C146" s="877"/>
      <c r="D146" s="877"/>
      <c r="E146" s="877"/>
      <c r="F146" s="579">
        <v>0</v>
      </c>
      <c r="G146" s="579">
        <v>0</v>
      </c>
      <c r="H146" s="579">
        <v>0</v>
      </c>
      <c r="I146" s="579">
        <v>0</v>
      </c>
      <c r="J146" s="579">
        <v>0</v>
      </c>
      <c r="K146" s="579">
        <v>0</v>
      </c>
      <c r="L146" s="579">
        <v>0</v>
      </c>
    </row>
    <row r="147" spans="1:13">
      <c r="A147" s="1055" t="s">
        <v>93</v>
      </c>
      <c r="B147" s="1055"/>
      <c r="C147" s="1055"/>
      <c r="D147" s="1055"/>
      <c r="E147" s="1055"/>
      <c r="F147" s="583">
        <v>0</v>
      </c>
      <c r="G147" s="583">
        <v>0</v>
      </c>
      <c r="H147" s="583">
        <v>0</v>
      </c>
      <c r="I147" s="583">
        <v>0</v>
      </c>
      <c r="J147" s="583">
        <v>0</v>
      </c>
      <c r="K147" s="583">
        <v>0</v>
      </c>
      <c r="L147" s="583">
        <v>0</v>
      </c>
    </row>
    <row r="148" spans="1:13">
      <c r="A148" s="877" t="s">
        <v>94</v>
      </c>
      <c r="B148" s="877"/>
      <c r="C148" s="877"/>
      <c r="D148" s="877"/>
      <c r="E148" s="877"/>
      <c r="F148" s="577">
        <v>0</v>
      </c>
      <c r="G148" s="577">
        <v>0</v>
      </c>
      <c r="H148" s="577">
        <v>0</v>
      </c>
      <c r="I148" s="577">
        <v>0</v>
      </c>
      <c r="J148" s="577">
        <v>0</v>
      </c>
      <c r="K148" s="577">
        <v>0</v>
      </c>
      <c r="L148" s="577">
        <v>0</v>
      </c>
    </row>
    <row r="149" spans="1:13">
      <c r="A149" s="877" t="s">
        <v>95</v>
      </c>
      <c r="B149" s="877"/>
      <c r="C149" s="877"/>
      <c r="D149" s="877"/>
      <c r="E149" s="877"/>
      <c r="F149" s="577">
        <v>0</v>
      </c>
      <c r="G149" s="577">
        <v>0</v>
      </c>
      <c r="H149" s="577">
        <v>0</v>
      </c>
      <c r="I149" s="577">
        <v>0</v>
      </c>
      <c r="J149" s="577">
        <v>0</v>
      </c>
      <c r="K149" s="577">
        <v>0</v>
      </c>
      <c r="L149" s="577">
        <v>0</v>
      </c>
    </row>
    <row r="150" spans="1:13">
      <c r="A150" s="878" t="s">
        <v>97</v>
      </c>
      <c r="B150" s="878"/>
      <c r="C150" s="878"/>
      <c r="D150" s="878"/>
      <c r="E150" s="878"/>
      <c r="F150" s="577">
        <v>0</v>
      </c>
      <c r="G150" s="577">
        <v>0</v>
      </c>
      <c r="H150" s="577">
        <v>0</v>
      </c>
      <c r="I150" s="577">
        <v>0</v>
      </c>
      <c r="J150" s="577">
        <v>0</v>
      </c>
      <c r="K150" s="577">
        <v>0</v>
      </c>
      <c r="L150" s="577">
        <v>0</v>
      </c>
    </row>
    <row r="151" spans="1:13" ht="79.5" customHeight="1">
      <c r="A151" s="888" t="s">
        <v>1086</v>
      </c>
      <c r="B151" s="888"/>
      <c r="C151" s="888"/>
      <c r="D151" s="888"/>
      <c r="E151" s="888"/>
      <c r="F151" s="574">
        <f>F152+F157</f>
        <v>6217.12</v>
      </c>
      <c r="G151" s="574">
        <f t="shared" ref="G151:K151" si="12">G152+G157</f>
        <v>13217.12</v>
      </c>
      <c r="H151" s="574">
        <f t="shared" si="12"/>
        <v>0</v>
      </c>
      <c r="I151" s="574">
        <f t="shared" si="12"/>
        <v>0</v>
      </c>
      <c r="J151" s="574">
        <f t="shared" si="12"/>
        <v>0</v>
      </c>
      <c r="K151" s="574">
        <f t="shared" si="12"/>
        <v>0</v>
      </c>
      <c r="L151" s="574">
        <f>SUM(F151:K151)</f>
        <v>19434.240000000002</v>
      </c>
      <c r="M151" s="546" t="s">
        <v>756</v>
      </c>
    </row>
    <row r="152" spans="1:13">
      <c r="A152" s="877" t="s">
        <v>89</v>
      </c>
      <c r="B152" s="877"/>
      <c r="C152" s="877"/>
      <c r="D152" s="877"/>
      <c r="E152" s="877"/>
      <c r="F152" s="577">
        <v>6217.12</v>
      </c>
      <c r="G152" s="577">
        <v>13217.12</v>
      </c>
      <c r="H152" s="577">
        <v>0</v>
      </c>
      <c r="I152" s="577">
        <v>0</v>
      </c>
      <c r="J152" s="577">
        <v>0</v>
      </c>
      <c r="K152" s="577">
        <v>0</v>
      </c>
      <c r="L152" s="577">
        <f>SUM(F152:K152)</f>
        <v>19434.240000000002</v>
      </c>
    </row>
    <row r="153" spans="1:13">
      <c r="A153" s="883"/>
      <c r="B153" s="884" t="s">
        <v>90</v>
      </c>
      <c r="C153" s="884"/>
      <c r="D153" s="884"/>
      <c r="E153" s="884"/>
      <c r="F153" s="577">
        <v>0</v>
      </c>
      <c r="G153" s="577">
        <v>0</v>
      </c>
      <c r="H153" s="577">
        <v>0</v>
      </c>
      <c r="I153" s="577">
        <v>0</v>
      </c>
      <c r="J153" s="577">
        <v>0</v>
      </c>
      <c r="K153" s="577">
        <v>0</v>
      </c>
      <c r="L153" s="577">
        <v>0</v>
      </c>
    </row>
    <row r="154" spans="1:13">
      <c r="A154" s="883"/>
      <c r="B154" s="885" t="s">
        <v>91</v>
      </c>
      <c r="C154" s="885"/>
      <c r="D154" s="885"/>
      <c r="E154" s="885"/>
      <c r="F154" s="579">
        <v>0</v>
      </c>
      <c r="G154" s="579">
        <v>0</v>
      </c>
      <c r="H154" s="579">
        <v>0</v>
      </c>
      <c r="I154" s="579">
        <v>0</v>
      </c>
      <c r="J154" s="579">
        <v>0</v>
      </c>
      <c r="K154" s="579">
        <v>0</v>
      </c>
      <c r="L154" s="579">
        <v>0</v>
      </c>
    </row>
    <row r="155" spans="1:13">
      <c r="A155" s="883"/>
      <c r="B155" s="877" t="s">
        <v>40</v>
      </c>
      <c r="C155" s="877"/>
      <c r="D155" s="877"/>
      <c r="E155" s="877"/>
      <c r="F155" s="579">
        <v>0</v>
      </c>
      <c r="G155" s="579">
        <v>0</v>
      </c>
      <c r="H155" s="579">
        <v>0</v>
      </c>
      <c r="I155" s="579">
        <v>0</v>
      </c>
      <c r="J155" s="579">
        <v>0</v>
      </c>
      <c r="K155" s="579">
        <v>0</v>
      </c>
      <c r="L155" s="579">
        <v>0</v>
      </c>
    </row>
    <row r="156" spans="1:13">
      <c r="A156" s="883"/>
      <c r="B156" s="877" t="s">
        <v>123</v>
      </c>
      <c r="C156" s="877"/>
      <c r="D156" s="877"/>
      <c r="E156" s="877"/>
      <c r="F156" s="579">
        <v>0</v>
      </c>
      <c r="G156" s="579">
        <v>0</v>
      </c>
      <c r="H156" s="579">
        <v>0</v>
      </c>
      <c r="I156" s="579">
        <v>0</v>
      </c>
      <c r="J156" s="579">
        <v>0</v>
      </c>
      <c r="K156" s="579">
        <v>0</v>
      </c>
      <c r="L156" s="579">
        <v>0</v>
      </c>
    </row>
    <row r="157" spans="1:13">
      <c r="A157" s="1055" t="s">
        <v>93</v>
      </c>
      <c r="B157" s="1055"/>
      <c r="C157" s="1055"/>
      <c r="D157" s="1055"/>
      <c r="E157" s="1055"/>
      <c r="F157" s="583">
        <v>0</v>
      </c>
      <c r="G157" s="583">
        <v>0</v>
      </c>
      <c r="H157" s="583">
        <v>0</v>
      </c>
      <c r="I157" s="583">
        <v>0</v>
      </c>
      <c r="J157" s="583">
        <v>0</v>
      </c>
      <c r="K157" s="583">
        <v>0</v>
      </c>
      <c r="L157" s="583">
        <v>0</v>
      </c>
    </row>
    <row r="158" spans="1:13">
      <c r="A158" s="877" t="s">
        <v>94</v>
      </c>
      <c r="B158" s="877"/>
      <c r="C158" s="877"/>
      <c r="D158" s="877"/>
      <c r="E158" s="877"/>
      <c r="F158" s="577">
        <v>0</v>
      </c>
      <c r="G158" s="577">
        <v>0</v>
      </c>
      <c r="H158" s="577">
        <v>0</v>
      </c>
      <c r="I158" s="577">
        <v>0</v>
      </c>
      <c r="J158" s="577">
        <v>0</v>
      </c>
      <c r="K158" s="577">
        <v>0</v>
      </c>
      <c r="L158" s="577">
        <v>0</v>
      </c>
    </row>
    <row r="159" spans="1:13">
      <c r="A159" s="877" t="s">
        <v>95</v>
      </c>
      <c r="B159" s="877"/>
      <c r="C159" s="877"/>
      <c r="D159" s="877"/>
      <c r="E159" s="877"/>
      <c r="F159" s="577">
        <v>0</v>
      </c>
      <c r="G159" s="577">
        <v>0</v>
      </c>
      <c r="H159" s="577">
        <v>0</v>
      </c>
      <c r="I159" s="577">
        <v>0</v>
      </c>
      <c r="J159" s="577">
        <v>0</v>
      </c>
      <c r="K159" s="577">
        <v>0</v>
      </c>
      <c r="L159" s="577">
        <v>0</v>
      </c>
    </row>
    <row r="160" spans="1:13">
      <c r="A160" s="878" t="s">
        <v>97</v>
      </c>
      <c r="B160" s="878"/>
      <c r="C160" s="878"/>
      <c r="D160" s="878"/>
      <c r="E160" s="878"/>
      <c r="F160" s="577">
        <v>0</v>
      </c>
      <c r="G160" s="577">
        <v>0</v>
      </c>
      <c r="H160" s="577">
        <v>0</v>
      </c>
      <c r="I160" s="577">
        <v>0</v>
      </c>
      <c r="J160" s="577">
        <v>0</v>
      </c>
      <c r="K160" s="577">
        <v>0</v>
      </c>
      <c r="L160" s="577">
        <v>0</v>
      </c>
    </row>
    <row r="161" spans="1:14" ht="80.25" customHeight="1">
      <c r="A161" s="888" t="s">
        <v>1289</v>
      </c>
      <c r="B161" s="888"/>
      <c r="C161" s="888"/>
      <c r="D161" s="888"/>
      <c r="E161" s="888"/>
      <c r="F161" s="574">
        <f>F162+F167</f>
        <v>2800</v>
      </c>
      <c r="G161" s="574">
        <f t="shared" ref="G161:K161" si="13">G162+G167</f>
        <v>2800</v>
      </c>
      <c r="H161" s="574">
        <f t="shared" si="13"/>
        <v>2800</v>
      </c>
      <c r="I161" s="574">
        <f t="shared" si="13"/>
        <v>2800</v>
      </c>
      <c r="J161" s="574">
        <f t="shared" si="13"/>
        <v>2800</v>
      </c>
      <c r="K161" s="574">
        <f t="shared" si="13"/>
        <v>2800</v>
      </c>
      <c r="L161" s="574">
        <f>SUM(F161:K161)</f>
        <v>16800</v>
      </c>
      <c r="M161" s="546" t="s">
        <v>712</v>
      </c>
    </row>
    <row r="162" spans="1:14">
      <c r="A162" s="877" t="s">
        <v>89</v>
      </c>
      <c r="B162" s="877"/>
      <c r="C162" s="877"/>
      <c r="D162" s="877"/>
      <c r="E162" s="877"/>
      <c r="F162" s="577">
        <v>2800</v>
      </c>
      <c r="G162" s="577">
        <v>2800</v>
      </c>
      <c r="H162" s="577">
        <v>2800</v>
      </c>
      <c r="I162" s="577">
        <v>2800</v>
      </c>
      <c r="J162" s="577">
        <v>2800</v>
      </c>
      <c r="K162" s="577">
        <v>2800</v>
      </c>
      <c r="L162" s="577">
        <f>SUM(F162:K162)</f>
        <v>16800</v>
      </c>
    </row>
    <row r="163" spans="1:14">
      <c r="A163" s="883"/>
      <c r="B163" s="884" t="s">
        <v>90</v>
      </c>
      <c r="C163" s="884"/>
      <c r="D163" s="884"/>
      <c r="E163" s="884"/>
      <c r="F163" s="577">
        <v>0</v>
      </c>
      <c r="G163" s="577">
        <v>0</v>
      </c>
      <c r="H163" s="577">
        <v>0</v>
      </c>
      <c r="I163" s="577">
        <v>0</v>
      </c>
      <c r="J163" s="577">
        <v>0</v>
      </c>
      <c r="K163" s="577">
        <v>0</v>
      </c>
      <c r="L163" s="577">
        <v>0</v>
      </c>
    </row>
    <row r="164" spans="1:14">
      <c r="A164" s="883"/>
      <c r="B164" s="885" t="s">
        <v>91</v>
      </c>
      <c r="C164" s="885"/>
      <c r="D164" s="885"/>
      <c r="E164" s="885"/>
      <c r="F164" s="579">
        <v>0</v>
      </c>
      <c r="G164" s="579">
        <v>0</v>
      </c>
      <c r="H164" s="579">
        <v>0</v>
      </c>
      <c r="I164" s="579">
        <v>0</v>
      </c>
      <c r="J164" s="579">
        <v>0</v>
      </c>
      <c r="K164" s="579">
        <v>0</v>
      </c>
      <c r="L164" s="579">
        <v>0</v>
      </c>
    </row>
    <row r="165" spans="1:14">
      <c r="A165" s="883"/>
      <c r="B165" s="877" t="s">
        <v>40</v>
      </c>
      <c r="C165" s="877"/>
      <c r="D165" s="877"/>
      <c r="E165" s="877"/>
      <c r="F165" s="579">
        <v>0</v>
      </c>
      <c r="G165" s="579">
        <v>0</v>
      </c>
      <c r="H165" s="579">
        <v>0</v>
      </c>
      <c r="I165" s="579">
        <v>0</v>
      </c>
      <c r="J165" s="579">
        <v>0</v>
      </c>
      <c r="K165" s="579">
        <v>0</v>
      </c>
      <c r="L165" s="579">
        <v>0</v>
      </c>
    </row>
    <row r="166" spans="1:14">
      <c r="A166" s="883"/>
      <c r="B166" s="877" t="s">
        <v>123</v>
      </c>
      <c r="C166" s="877"/>
      <c r="D166" s="877"/>
      <c r="E166" s="877"/>
      <c r="F166" s="579">
        <v>0</v>
      </c>
      <c r="G166" s="579">
        <v>0</v>
      </c>
      <c r="H166" s="579">
        <v>0</v>
      </c>
      <c r="I166" s="579">
        <v>0</v>
      </c>
      <c r="J166" s="579">
        <v>0</v>
      </c>
      <c r="K166" s="579">
        <v>0</v>
      </c>
      <c r="L166" s="579">
        <v>0</v>
      </c>
    </row>
    <row r="167" spans="1:14">
      <c r="A167" s="1055" t="s">
        <v>93</v>
      </c>
      <c r="B167" s="1055"/>
      <c r="C167" s="1055"/>
      <c r="D167" s="1055"/>
      <c r="E167" s="1055"/>
      <c r="F167" s="583">
        <v>0</v>
      </c>
      <c r="G167" s="583">
        <v>0</v>
      </c>
      <c r="H167" s="583">
        <v>0</v>
      </c>
      <c r="I167" s="583">
        <v>0</v>
      </c>
      <c r="J167" s="583">
        <v>0</v>
      </c>
      <c r="K167" s="583">
        <v>0</v>
      </c>
      <c r="L167" s="583">
        <v>0</v>
      </c>
    </row>
    <row r="168" spans="1:14">
      <c r="A168" s="877" t="s">
        <v>94</v>
      </c>
      <c r="B168" s="877"/>
      <c r="C168" s="877"/>
      <c r="D168" s="877"/>
      <c r="E168" s="877"/>
      <c r="F168" s="577">
        <v>0</v>
      </c>
      <c r="G168" s="577">
        <v>0</v>
      </c>
      <c r="H168" s="577">
        <v>0</v>
      </c>
      <c r="I168" s="577">
        <v>0</v>
      </c>
      <c r="J168" s="577">
        <v>0</v>
      </c>
      <c r="K168" s="577">
        <v>0</v>
      </c>
      <c r="L168" s="577">
        <v>0</v>
      </c>
    </row>
    <row r="169" spans="1:14">
      <c r="A169" s="877" t="s">
        <v>95</v>
      </c>
      <c r="B169" s="877"/>
      <c r="C169" s="877"/>
      <c r="D169" s="877"/>
      <c r="E169" s="877"/>
      <c r="F169" s="577">
        <v>0</v>
      </c>
      <c r="G169" s="577">
        <v>0</v>
      </c>
      <c r="H169" s="577">
        <v>0</v>
      </c>
      <c r="I169" s="577">
        <v>0</v>
      </c>
      <c r="J169" s="577">
        <v>0</v>
      </c>
      <c r="K169" s="577">
        <v>0</v>
      </c>
      <c r="L169" s="577">
        <v>0</v>
      </c>
    </row>
    <row r="170" spans="1:14">
      <c r="A170" s="878" t="s">
        <v>97</v>
      </c>
      <c r="B170" s="878"/>
      <c r="C170" s="878"/>
      <c r="D170" s="878"/>
      <c r="E170" s="878"/>
      <c r="F170" s="577">
        <v>0</v>
      </c>
      <c r="G170" s="577">
        <v>0</v>
      </c>
      <c r="H170" s="577">
        <v>0</v>
      </c>
      <c r="I170" s="577">
        <v>0</v>
      </c>
      <c r="J170" s="577">
        <v>0</v>
      </c>
      <c r="K170" s="577">
        <v>0</v>
      </c>
      <c r="L170" s="577">
        <v>0</v>
      </c>
    </row>
    <row r="171" spans="1:14" ht="84" customHeight="1">
      <c r="A171" s="888" t="s">
        <v>1087</v>
      </c>
      <c r="B171" s="888"/>
      <c r="C171" s="888"/>
      <c r="D171" s="888"/>
      <c r="E171" s="888"/>
      <c r="F171" s="574">
        <f>F172+F177</f>
        <v>5559904.4055400006</v>
      </c>
      <c r="G171" s="574">
        <f t="shared" ref="G171:K171" si="14">G172+G177</f>
        <v>3362723.5</v>
      </c>
      <c r="H171" s="574">
        <f t="shared" si="14"/>
        <v>9717021.0999999996</v>
      </c>
      <c r="I171" s="574">
        <f t="shared" si="14"/>
        <v>9717021.0999999996</v>
      </c>
      <c r="J171" s="574">
        <f t="shared" si="14"/>
        <v>9717021.0999999996</v>
      </c>
      <c r="K171" s="574">
        <f t="shared" si="14"/>
        <v>9717021.0999999996</v>
      </c>
      <c r="L171" s="574">
        <f>SUM(F171:K171)</f>
        <v>47790712.305540003</v>
      </c>
      <c r="M171" s="546" t="s">
        <v>710</v>
      </c>
      <c r="N171" s="717" t="s">
        <v>1504</v>
      </c>
    </row>
    <row r="172" spans="1:14">
      <c r="A172" s="877" t="s">
        <v>89</v>
      </c>
      <c r="B172" s="877"/>
      <c r="C172" s="877"/>
      <c r="D172" s="877"/>
      <c r="E172" s="877"/>
      <c r="F172" s="582">
        <f>8118857.7-1901370-657583.29446</f>
        <v>5559904.4055400006</v>
      </c>
      <c r="G172" s="582">
        <f>8967723.5-5605000</f>
        <v>3362723.5</v>
      </c>
      <c r="H172" s="576">
        <v>9717021.0999999996</v>
      </c>
      <c r="I172" s="577">
        <v>9717021.0999999996</v>
      </c>
      <c r="J172" s="577">
        <v>9717021.0999999996</v>
      </c>
      <c r="K172" s="577">
        <v>9717021.0999999996</v>
      </c>
      <c r="L172" s="577">
        <f>SUM(F172:K172)</f>
        <v>47790712.305540003</v>
      </c>
    </row>
    <row r="173" spans="1:14">
      <c r="A173" s="883"/>
      <c r="B173" s="884" t="s">
        <v>90</v>
      </c>
      <c r="C173" s="884"/>
      <c r="D173" s="884"/>
      <c r="E173" s="884"/>
      <c r="F173" s="577">
        <v>0</v>
      </c>
      <c r="G173" s="577">
        <v>0</v>
      </c>
      <c r="H173" s="577">
        <v>0</v>
      </c>
      <c r="I173" s="577">
        <v>0</v>
      </c>
      <c r="J173" s="577">
        <v>0</v>
      </c>
      <c r="K173" s="577">
        <v>0</v>
      </c>
      <c r="L173" s="577">
        <v>0</v>
      </c>
    </row>
    <row r="174" spans="1:14">
      <c r="A174" s="883"/>
      <c r="B174" s="885" t="s">
        <v>91</v>
      </c>
      <c r="C174" s="885"/>
      <c r="D174" s="885"/>
      <c r="E174" s="885"/>
      <c r="F174" s="579">
        <v>0</v>
      </c>
      <c r="G174" s="579">
        <v>0</v>
      </c>
      <c r="H174" s="579">
        <v>0</v>
      </c>
      <c r="I174" s="579">
        <v>0</v>
      </c>
      <c r="J174" s="579">
        <v>0</v>
      </c>
      <c r="K174" s="579">
        <v>0</v>
      </c>
      <c r="L174" s="579">
        <v>0</v>
      </c>
    </row>
    <row r="175" spans="1:14">
      <c r="A175" s="883"/>
      <c r="B175" s="877" t="s">
        <v>40</v>
      </c>
      <c r="C175" s="877"/>
      <c r="D175" s="877"/>
      <c r="E175" s="877"/>
      <c r="F175" s="579">
        <v>0</v>
      </c>
      <c r="G175" s="579">
        <v>0</v>
      </c>
      <c r="H175" s="579">
        <v>0</v>
      </c>
      <c r="I175" s="579">
        <v>0</v>
      </c>
      <c r="J175" s="579">
        <v>0</v>
      </c>
      <c r="K175" s="579">
        <v>0</v>
      </c>
      <c r="L175" s="579">
        <v>0</v>
      </c>
    </row>
    <row r="176" spans="1:14">
      <c r="A176" s="883"/>
      <c r="B176" s="877" t="s">
        <v>123</v>
      </c>
      <c r="C176" s="877"/>
      <c r="D176" s="877"/>
      <c r="E176" s="877"/>
      <c r="F176" s="579">
        <v>0</v>
      </c>
      <c r="G176" s="579">
        <v>0</v>
      </c>
      <c r="H176" s="579">
        <v>0</v>
      </c>
      <c r="I176" s="579">
        <v>0</v>
      </c>
      <c r="J176" s="579">
        <v>0</v>
      </c>
      <c r="K176" s="579">
        <v>0</v>
      </c>
      <c r="L176" s="579">
        <v>0</v>
      </c>
    </row>
    <row r="177" spans="1:13">
      <c r="A177" s="1055" t="s">
        <v>93</v>
      </c>
      <c r="B177" s="1055"/>
      <c r="C177" s="1055"/>
      <c r="D177" s="1055"/>
      <c r="E177" s="1055"/>
      <c r="F177" s="583">
        <v>0</v>
      </c>
      <c r="G177" s="583">
        <v>0</v>
      </c>
      <c r="H177" s="583">
        <v>0</v>
      </c>
      <c r="I177" s="583">
        <v>0</v>
      </c>
      <c r="J177" s="583">
        <v>0</v>
      </c>
      <c r="K177" s="583">
        <v>0</v>
      </c>
      <c r="L177" s="583">
        <v>0</v>
      </c>
    </row>
    <row r="178" spans="1:13">
      <c r="A178" s="877" t="s">
        <v>94</v>
      </c>
      <c r="B178" s="877"/>
      <c r="C178" s="877"/>
      <c r="D178" s="877"/>
      <c r="E178" s="877"/>
      <c r="F178" s="577">
        <v>0</v>
      </c>
      <c r="G178" s="577">
        <v>0</v>
      </c>
      <c r="H178" s="577">
        <v>0</v>
      </c>
      <c r="I178" s="577">
        <v>0</v>
      </c>
      <c r="J178" s="577">
        <v>0</v>
      </c>
      <c r="K178" s="577">
        <v>0</v>
      </c>
      <c r="L178" s="577">
        <v>0</v>
      </c>
    </row>
    <row r="179" spans="1:13">
      <c r="A179" s="877" t="s">
        <v>95</v>
      </c>
      <c r="B179" s="877"/>
      <c r="C179" s="877"/>
      <c r="D179" s="877"/>
      <c r="E179" s="877"/>
      <c r="F179" s="577">
        <v>0</v>
      </c>
      <c r="G179" s="577">
        <v>0</v>
      </c>
      <c r="H179" s="577">
        <v>0</v>
      </c>
      <c r="I179" s="577">
        <v>0</v>
      </c>
      <c r="J179" s="577">
        <v>0</v>
      </c>
      <c r="K179" s="577">
        <v>0</v>
      </c>
      <c r="L179" s="577">
        <v>0</v>
      </c>
    </row>
    <row r="180" spans="1:13">
      <c r="A180" s="878" t="s">
        <v>97</v>
      </c>
      <c r="B180" s="878"/>
      <c r="C180" s="878"/>
      <c r="D180" s="878"/>
      <c r="E180" s="878"/>
      <c r="F180" s="577">
        <v>0</v>
      </c>
      <c r="G180" s="577">
        <v>0</v>
      </c>
      <c r="H180" s="577">
        <v>0</v>
      </c>
      <c r="I180" s="577">
        <v>0</v>
      </c>
      <c r="J180" s="577">
        <v>0</v>
      </c>
      <c r="K180" s="577">
        <v>0</v>
      </c>
      <c r="L180" s="577">
        <v>0</v>
      </c>
    </row>
    <row r="181" spans="1:13" ht="82.5" customHeight="1">
      <c r="A181" s="888" t="s">
        <v>1088</v>
      </c>
      <c r="B181" s="888"/>
      <c r="C181" s="888"/>
      <c r="D181" s="888"/>
      <c r="E181" s="888"/>
      <c r="F181" s="574">
        <f>F182+F187-F186</f>
        <v>0</v>
      </c>
      <c r="G181" s="574">
        <f t="shared" ref="G181:L181" si="15">G182+G187-G186</f>
        <v>0</v>
      </c>
      <c r="H181" s="574">
        <f t="shared" si="15"/>
        <v>0</v>
      </c>
      <c r="I181" s="574">
        <f t="shared" si="15"/>
        <v>0</v>
      </c>
      <c r="J181" s="574">
        <f t="shared" si="15"/>
        <v>0</v>
      </c>
      <c r="K181" s="574">
        <f t="shared" si="15"/>
        <v>0</v>
      </c>
      <c r="L181" s="574">
        <f t="shared" si="15"/>
        <v>0</v>
      </c>
      <c r="M181" s="546" t="s">
        <v>718</v>
      </c>
    </row>
    <row r="182" spans="1:13">
      <c r="A182" s="877" t="s">
        <v>89</v>
      </c>
      <c r="B182" s="877"/>
      <c r="C182" s="877"/>
      <c r="D182" s="877"/>
      <c r="E182" s="877"/>
      <c r="F182" s="577">
        <v>647205.9</v>
      </c>
      <c r="G182" s="577">
        <v>729581.3</v>
      </c>
      <c r="H182" s="577">
        <v>729581.3</v>
      </c>
      <c r="I182" s="577">
        <v>729581.3</v>
      </c>
      <c r="J182" s="577">
        <v>729581.3</v>
      </c>
      <c r="K182" s="577">
        <v>729581.3</v>
      </c>
      <c r="L182" s="577">
        <f>SUM(F182:K182)</f>
        <v>4295112.3999999994</v>
      </c>
    </row>
    <row r="183" spans="1:13">
      <c r="A183" s="883"/>
      <c r="B183" s="884" t="s">
        <v>90</v>
      </c>
      <c r="C183" s="884"/>
      <c r="D183" s="884"/>
      <c r="E183" s="884"/>
      <c r="F183" s="577">
        <v>0</v>
      </c>
      <c r="G183" s="577">
        <v>0</v>
      </c>
      <c r="H183" s="577">
        <v>0</v>
      </c>
      <c r="I183" s="577">
        <v>0</v>
      </c>
      <c r="J183" s="577">
        <v>0</v>
      </c>
      <c r="K183" s="577">
        <v>0</v>
      </c>
      <c r="L183" s="577">
        <v>0</v>
      </c>
    </row>
    <row r="184" spans="1:13">
      <c r="A184" s="883"/>
      <c r="B184" s="885" t="s">
        <v>91</v>
      </c>
      <c r="C184" s="885"/>
      <c r="D184" s="885"/>
      <c r="E184" s="885"/>
      <c r="F184" s="577">
        <v>0</v>
      </c>
      <c r="G184" s="577">
        <v>0</v>
      </c>
      <c r="H184" s="577">
        <v>0</v>
      </c>
      <c r="I184" s="577">
        <v>0</v>
      </c>
      <c r="J184" s="577">
        <v>0</v>
      </c>
      <c r="K184" s="577">
        <v>0</v>
      </c>
      <c r="L184" s="577">
        <v>0</v>
      </c>
    </row>
    <row r="185" spans="1:13">
      <c r="A185" s="883"/>
      <c r="B185" s="877" t="s">
        <v>40</v>
      </c>
      <c r="C185" s="877"/>
      <c r="D185" s="877"/>
      <c r="E185" s="877"/>
      <c r="F185" s="577">
        <v>0</v>
      </c>
      <c r="G185" s="577">
        <v>0</v>
      </c>
      <c r="H185" s="577">
        <v>0</v>
      </c>
      <c r="I185" s="577">
        <v>0</v>
      </c>
      <c r="J185" s="577">
        <v>0</v>
      </c>
      <c r="K185" s="577">
        <v>0</v>
      </c>
      <c r="L185" s="577">
        <v>0</v>
      </c>
    </row>
    <row r="186" spans="1:13">
      <c r="A186" s="883"/>
      <c r="B186" s="1055" t="s">
        <v>123</v>
      </c>
      <c r="C186" s="1055"/>
      <c r="D186" s="1055"/>
      <c r="E186" s="1055"/>
      <c r="F186" s="582">
        <v>647205.9</v>
      </c>
      <c r="G186" s="582">
        <v>729581.3</v>
      </c>
      <c r="H186" s="582">
        <v>729581.3</v>
      </c>
      <c r="I186" s="582">
        <v>729581.3</v>
      </c>
      <c r="J186" s="582">
        <v>729581.3</v>
      </c>
      <c r="K186" s="582">
        <v>729581.3</v>
      </c>
      <c r="L186" s="582">
        <f>SUM(F186:K186)</f>
        <v>4295112.3999999994</v>
      </c>
    </row>
    <row r="187" spans="1:13">
      <c r="A187" s="877" t="s">
        <v>93</v>
      </c>
      <c r="B187" s="877"/>
      <c r="C187" s="877"/>
      <c r="D187" s="877"/>
      <c r="E187" s="877"/>
      <c r="F187" s="577">
        <v>0</v>
      </c>
      <c r="G187" s="577">
        <v>0</v>
      </c>
      <c r="H187" s="577">
        <v>0</v>
      </c>
      <c r="I187" s="577">
        <v>0</v>
      </c>
      <c r="J187" s="577">
        <v>0</v>
      </c>
      <c r="K187" s="577">
        <v>0</v>
      </c>
      <c r="L187" s="577">
        <v>0</v>
      </c>
    </row>
    <row r="188" spans="1:13">
      <c r="A188" s="877" t="s">
        <v>94</v>
      </c>
      <c r="B188" s="877"/>
      <c r="C188" s="877"/>
      <c r="D188" s="877"/>
      <c r="E188" s="877"/>
      <c r="F188" s="577">
        <v>0</v>
      </c>
      <c r="G188" s="577">
        <v>0</v>
      </c>
      <c r="H188" s="577">
        <v>0</v>
      </c>
      <c r="I188" s="577">
        <v>0</v>
      </c>
      <c r="J188" s="577">
        <v>0</v>
      </c>
      <c r="K188" s="577">
        <v>0</v>
      </c>
      <c r="L188" s="577">
        <v>0</v>
      </c>
    </row>
    <row r="189" spans="1:13">
      <c r="A189" s="877" t="s">
        <v>95</v>
      </c>
      <c r="B189" s="877"/>
      <c r="C189" s="877"/>
      <c r="D189" s="877"/>
      <c r="E189" s="877"/>
      <c r="F189" s="577">
        <v>0</v>
      </c>
      <c r="G189" s="577">
        <v>0</v>
      </c>
      <c r="H189" s="577">
        <v>0</v>
      </c>
      <c r="I189" s="577">
        <v>0</v>
      </c>
      <c r="J189" s="577">
        <v>0</v>
      </c>
      <c r="K189" s="577">
        <v>0</v>
      </c>
      <c r="L189" s="577">
        <v>0</v>
      </c>
    </row>
    <row r="190" spans="1:13">
      <c r="A190" s="878" t="s">
        <v>97</v>
      </c>
      <c r="B190" s="878"/>
      <c r="C190" s="878"/>
      <c r="D190" s="878"/>
      <c r="E190" s="878"/>
      <c r="F190" s="577">
        <v>0</v>
      </c>
      <c r="G190" s="577">
        <v>0</v>
      </c>
      <c r="H190" s="577">
        <v>0</v>
      </c>
      <c r="I190" s="577">
        <v>0</v>
      </c>
      <c r="J190" s="577">
        <v>0</v>
      </c>
      <c r="K190" s="577">
        <v>0</v>
      </c>
      <c r="L190" s="577">
        <v>0</v>
      </c>
    </row>
    <row r="191" spans="1:13" ht="95.25" customHeight="1">
      <c r="A191" s="888" t="s">
        <v>1246</v>
      </c>
      <c r="B191" s="888"/>
      <c r="C191" s="888"/>
      <c r="D191" s="888"/>
      <c r="E191" s="888"/>
      <c r="F191" s="574">
        <f>F192+F197</f>
        <v>1450.1</v>
      </c>
      <c r="G191" s="574">
        <f t="shared" ref="G191:K191" si="16">G192+G197</f>
        <v>1501.7</v>
      </c>
      <c r="H191" s="574">
        <f t="shared" si="16"/>
        <v>1549.9</v>
      </c>
      <c r="I191" s="574">
        <f t="shared" si="16"/>
        <v>1549.9</v>
      </c>
      <c r="J191" s="574">
        <f t="shared" si="16"/>
        <v>1549.9</v>
      </c>
      <c r="K191" s="574">
        <f t="shared" si="16"/>
        <v>1549.9</v>
      </c>
      <c r="L191" s="574">
        <f>SUM(F191:K191)</f>
        <v>9151.4</v>
      </c>
      <c r="M191" s="546" t="s">
        <v>711</v>
      </c>
    </row>
    <row r="192" spans="1:13">
      <c r="A192" s="877" t="s">
        <v>89</v>
      </c>
      <c r="B192" s="877"/>
      <c r="C192" s="877"/>
      <c r="D192" s="877"/>
      <c r="E192" s="877"/>
      <c r="F192" s="577">
        <v>1450.1</v>
      </c>
      <c r="G192" s="577">
        <v>1501.7</v>
      </c>
      <c r="H192" s="577">
        <v>1549.9</v>
      </c>
      <c r="I192" s="577">
        <v>1549.9</v>
      </c>
      <c r="J192" s="577">
        <v>1549.9</v>
      </c>
      <c r="K192" s="577">
        <v>1549.9</v>
      </c>
      <c r="L192" s="577">
        <f>SUM(F192:K192)</f>
        <v>9151.4</v>
      </c>
    </row>
    <row r="193" spans="1:13">
      <c r="A193" s="883"/>
      <c r="B193" s="884" t="s">
        <v>90</v>
      </c>
      <c r="C193" s="884"/>
      <c r="D193" s="884"/>
      <c r="E193" s="884"/>
      <c r="F193" s="577">
        <v>1450.1</v>
      </c>
      <c r="G193" s="577">
        <v>1501.7</v>
      </c>
      <c r="H193" s="577">
        <v>1549.9</v>
      </c>
      <c r="I193" s="577">
        <v>1549.9</v>
      </c>
      <c r="J193" s="577">
        <v>1549.9</v>
      </c>
      <c r="K193" s="577">
        <v>1549.9</v>
      </c>
      <c r="L193" s="577">
        <f>SUM(F193:K193)</f>
        <v>9151.4</v>
      </c>
    </row>
    <row r="194" spans="1:13">
      <c r="A194" s="883"/>
      <c r="B194" s="885" t="s">
        <v>91</v>
      </c>
      <c r="C194" s="885"/>
      <c r="D194" s="885"/>
      <c r="E194" s="885"/>
      <c r="F194" s="579">
        <v>0</v>
      </c>
      <c r="G194" s="579">
        <v>0</v>
      </c>
      <c r="H194" s="579">
        <v>0</v>
      </c>
      <c r="I194" s="579">
        <v>0</v>
      </c>
      <c r="J194" s="579">
        <v>0</v>
      </c>
      <c r="K194" s="579">
        <v>0</v>
      </c>
      <c r="L194" s="579">
        <v>0</v>
      </c>
    </row>
    <row r="195" spans="1:13">
      <c r="A195" s="883"/>
      <c r="B195" s="877" t="s">
        <v>40</v>
      </c>
      <c r="C195" s="877"/>
      <c r="D195" s="877"/>
      <c r="E195" s="877"/>
      <c r="F195" s="579">
        <v>0</v>
      </c>
      <c r="G195" s="579">
        <v>0</v>
      </c>
      <c r="H195" s="579">
        <v>0</v>
      </c>
      <c r="I195" s="579">
        <v>0</v>
      </c>
      <c r="J195" s="579">
        <v>0</v>
      </c>
      <c r="K195" s="579">
        <v>0</v>
      </c>
      <c r="L195" s="579">
        <v>0</v>
      </c>
    </row>
    <row r="196" spans="1:13">
      <c r="A196" s="883"/>
      <c r="B196" s="877" t="s">
        <v>123</v>
      </c>
      <c r="C196" s="877"/>
      <c r="D196" s="877"/>
      <c r="E196" s="877"/>
      <c r="F196" s="579">
        <v>0</v>
      </c>
      <c r="G196" s="579">
        <v>0</v>
      </c>
      <c r="H196" s="579">
        <v>0</v>
      </c>
      <c r="I196" s="579">
        <v>0</v>
      </c>
      <c r="J196" s="579">
        <v>0</v>
      </c>
      <c r="K196" s="579">
        <v>0</v>
      </c>
      <c r="L196" s="579">
        <v>0</v>
      </c>
    </row>
    <row r="197" spans="1:13">
      <c r="A197" s="1055" t="s">
        <v>93</v>
      </c>
      <c r="B197" s="1055"/>
      <c r="C197" s="1055"/>
      <c r="D197" s="1055"/>
      <c r="E197" s="1055"/>
      <c r="F197" s="582">
        <v>0</v>
      </c>
      <c r="G197" s="582">
        <v>0</v>
      </c>
      <c r="H197" s="582">
        <v>0</v>
      </c>
      <c r="I197" s="582">
        <v>0</v>
      </c>
      <c r="J197" s="582">
        <v>0</v>
      </c>
      <c r="K197" s="582">
        <v>0</v>
      </c>
      <c r="L197" s="582">
        <v>0</v>
      </c>
    </row>
    <row r="198" spans="1:13">
      <c r="A198" s="877" t="s">
        <v>94</v>
      </c>
      <c r="B198" s="877"/>
      <c r="C198" s="877"/>
      <c r="D198" s="877"/>
      <c r="E198" s="877"/>
      <c r="F198" s="579">
        <v>0</v>
      </c>
      <c r="G198" s="579">
        <v>0</v>
      </c>
      <c r="H198" s="579">
        <v>0</v>
      </c>
      <c r="I198" s="579">
        <v>0</v>
      </c>
      <c r="J198" s="579">
        <v>0</v>
      </c>
      <c r="K198" s="579">
        <v>0</v>
      </c>
      <c r="L198" s="579">
        <v>0</v>
      </c>
    </row>
    <row r="199" spans="1:13">
      <c r="A199" s="877" t="s">
        <v>95</v>
      </c>
      <c r="B199" s="877"/>
      <c r="C199" s="877"/>
      <c r="D199" s="877"/>
      <c r="E199" s="877"/>
      <c r="F199" s="579">
        <v>0</v>
      </c>
      <c r="G199" s="579">
        <v>0</v>
      </c>
      <c r="H199" s="579">
        <v>0</v>
      </c>
      <c r="I199" s="579">
        <v>0</v>
      </c>
      <c r="J199" s="579">
        <v>0</v>
      </c>
      <c r="K199" s="579">
        <v>0</v>
      </c>
      <c r="L199" s="579">
        <v>0</v>
      </c>
    </row>
    <row r="200" spans="1:13">
      <c r="A200" s="878" t="s">
        <v>97</v>
      </c>
      <c r="B200" s="878"/>
      <c r="C200" s="878"/>
      <c r="D200" s="878"/>
      <c r="E200" s="878"/>
      <c r="F200" s="579">
        <v>0</v>
      </c>
      <c r="G200" s="579">
        <v>0</v>
      </c>
      <c r="H200" s="579">
        <v>0</v>
      </c>
      <c r="I200" s="579">
        <v>0</v>
      </c>
      <c r="J200" s="579">
        <v>0</v>
      </c>
      <c r="K200" s="579">
        <v>0</v>
      </c>
      <c r="L200" s="579">
        <v>0</v>
      </c>
    </row>
    <row r="201" spans="1:13" ht="81.75" customHeight="1">
      <c r="A201" s="888" t="s">
        <v>1247</v>
      </c>
      <c r="B201" s="888"/>
      <c r="C201" s="888"/>
      <c r="D201" s="888"/>
      <c r="E201" s="888"/>
      <c r="F201" s="574">
        <f>F202+F207</f>
        <v>44751.620540000004</v>
      </c>
      <c r="G201" s="574">
        <f t="shared" ref="G201:K201" si="17">G202+G207</f>
        <v>0</v>
      </c>
      <c r="H201" s="574">
        <f t="shared" si="17"/>
        <v>0</v>
      </c>
      <c r="I201" s="574">
        <f t="shared" si="17"/>
        <v>0</v>
      </c>
      <c r="J201" s="574">
        <f t="shared" si="17"/>
        <v>0</v>
      </c>
      <c r="K201" s="574">
        <f t="shared" si="17"/>
        <v>0</v>
      </c>
      <c r="L201" s="574">
        <f>SUM(F201:K201)</f>
        <v>44751.620540000004</v>
      </c>
      <c r="M201" s="546" t="s">
        <v>757</v>
      </c>
    </row>
    <row r="202" spans="1:13">
      <c r="A202" s="877" t="s">
        <v>89</v>
      </c>
      <c r="B202" s="877"/>
      <c r="C202" s="877"/>
      <c r="D202" s="877"/>
      <c r="E202" s="877"/>
      <c r="F202" s="614">
        <f>57000-12248.37946</f>
        <v>44751.620540000004</v>
      </c>
      <c r="G202" s="577">
        <v>0</v>
      </c>
      <c r="H202" s="577">
        <v>0</v>
      </c>
      <c r="I202" s="577">
        <v>0</v>
      </c>
      <c r="J202" s="577">
        <v>0</v>
      </c>
      <c r="K202" s="577">
        <v>0</v>
      </c>
      <c r="L202" s="577">
        <f>SUM(F202:K202)</f>
        <v>44751.620540000004</v>
      </c>
    </row>
    <row r="203" spans="1:13">
      <c r="A203" s="883"/>
      <c r="B203" s="884" t="s">
        <v>90</v>
      </c>
      <c r="C203" s="884"/>
      <c r="D203" s="884"/>
      <c r="E203" s="884"/>
      <c r="F203" s="577">
        <v>0</v>
      </c>
      <c r="G203" s="577">
        <v>0</v>
      </c>
      <c r="H203" s="577">
        <v>0</v>
      </c>
      <c r="I203" s="577">
        <v>0</v>
      </c>
      <c r="J203" s="577">
        <v>0</v>
      </c>
      <c r="K203" s="577">
        <v>0</v>
      </c>
      <c r="L203" s="577">
        <f>SUM(F203:K203)</f>
        <v>0</v>
      </c>
    </row>
    <row r="204" spans="1:13">
      <c r="A204" s="883"/>
      <c r="B204" s="885" t="s">
        <v>91</v>
      </c>
      <c r="C204" s="885"/>
      <c r="D204" s="885"/>
      <c r="E204" s="885"/>
      <c r="F204" s="577">
        <v>0</v>
      </c>
      <c r="G204" s="577">
        <v>0</v>
      </c>
      <c r="H204" s="577">
        <v>0</v>
      </c>
      <c r="I204" s="577">
        <v>0</v>
      </c>
      <c r="J204" s="577">
        <v>0</v>
      </c>
      <c r="K204" s="577">
        <v>0</v>
      </c>
      <c r="L204" s="577">
        <f t="shared" ref="L204:L210" si="18">SUM(F204:K204)</f>
        <v>0</v>
      </c>
    </row>
    <row r="205" spans="1:13">
      <c r="A205" s="883"/>
      <c r="B205" s="877" t="s">
        <v>40</v>
      </c>
      <c r="C205" s="877"/>
      <c r="D205" s="877"/>
      <c r="E205" s="877"/>
      <c r="F205" s="577">
        <v>0</v>
      </c>
      <c r="G205" s="577">
        <v>0</v>
      </c>
      <c r="H205" s="577">
        <v>0</v>
      </c>
      <c r="I205" s="577">
        <v>0</v>
      </c>
      <c r="J205" s="577">
        <v>0</v>
      </c>
      <c r="K205" s="577">
        <v>0</v>
      </c>
      <c r="L205" s="577">
        <f t="shared" si="18"/>
        <v>0</v>
      </c>
    </row>
    <row r="206" spans="1:13">
      <c r="A206" s="883"/>
      <c r="B206" s="877" t="s">
        <v>123</v>
      </c>
      <c r="C206" s="877"/>
      <c r="D206" s="877"/>
      <c r="E206" s="877"/>
      <c r="F206" s="577">
        <v>0</v>
      </c>
      <c r="G206" s="577">
        <v>0</v>
      </c>
      <c r="H206" s="577">
        <v>0</v>
      </c>
      <c r="I206" s="577">
        <v>0</v>
      </c>
      <c r="J206" s="577">
        <v>0</v>
      </c>
      <c r="K206" s="577">
        <v>0</v>
      </c>
      <c r="L206" s="577">
        <f t="shared" si="18"/>
        <v>0</v>
      </c>
    </row>
    <row r="207" spans="1:13">
      <c r="A207" s="1055" t="s">
        <v>93</v>
      </c>
      <c r="B207" s="1055"/>
      <c r="C207" s="1055"/>
      <c r="D207" s="1055"/>
      <c r="E207" s="1055"/>
      <c r="F207" s="584">
        <v>0</v>
      </c>
      <c r="G207" s="584">
        <v>0</v>
      </c>
      <c r="H207" s="584">
        <v>0</v>
      </c>
      <c r="I207" s="584">
        <v>0</v>
      </c>
      <c r="J207" s="584">
        <v>0</v>
      </c>
      <c r="K207" s="584">
        <v>0</v>
      </c>
      <c r="L207" s="584">
        <f t="shared" si="18"/>
        <v>0</v>
      </c>
    </row>
    <row r="208" spans="1:13">
      <c r="A208" s="877" t="s">
        <v>94</v>
      </c>
      <c r="B208" s="877"/>
      <c r="C208" s="877"/>
      <c r="D208" s="877"/>
      <c r="E208" s="877"/>
      <c r="F208" s="577">
        <v>0</v>
      </c>
      <c r="G208" s="577">
        <v>0</v>
      </c>
      <c r="H208" s="577">
        <v>0</v>
      </c>
      <c r="I208" s="577">
        <v>0</v>
      </c>
      <c r="J208" s="577">
        <v>0</v>
      </c>
      <c r="K208" s="577">
        <v>0</v>
      </c>
      <c r="L208" s="577">
        <f t="shared" si="18"/>
        <v>0</v>
      </c>
    </row>
    <row r="209" spans="1:13">
      <c r="A209" s="877" t="s">
        <v>95</v>
      </c>
      <c r="B209" s="877"/>
      <c r="C209" s="877"/>
      <c r="D209" s="877"/>
      <c r="E209" s="877"/>
      <c r="F209" s="577">
        <v>0</v>
      </c>
      <c r="G209" s="577">
        <v>0</v>
      </c>
      <c r="H209" s="577">
        <v>0</v>
      </c>
      <c r="I209" s="577">
        <v>0</v>
      </c>
      <c r="J209" s="577">
        <v>0</v>
      </c>
      <c r="K209" s="577">
        <v>0</v>
      </c>
      <c r="L209" s="577">
        <f t="shared" si="18"/>
        <v>0</v>
      </c>
    </row>
    <row r="210" spans="1:13">
      <c r="A210" s="878" t="s">
        <v>97</v>
      </c>
      <c r="B210" s="878"/>
      <c r="C210" s="878"/>
      <c r="D210" s="878"/>
      <c r="E210" s="878"/>
      <c r="F210" s="577">
        <v>0</v>
      </c>
      <c r="G210" s="577">
        <v>0</v>
      </c>
      <c r="H210" s="577">
        <v>0</v>
      </c>
      <c r="I210" s="577">
        <v>0</v>
      </c>
      <c r="J210" s="577">
        <v>0</v>
      </c>
      <c r="K210" s="577">
        <v>0</v>
      </c>
      <c r="L210" s="577">
        <f t="shared" si="18"/>
        <v>0</v>
      </c>
    </row>
    <row r="211" spans="1:13" ht="51.75" customHeight="1">
      <c r="A211" s="888" t="s">
        <v>1248</v>
      </c>
      <c r="B211" s="888"/>
      <c r="C211" s="888"/>
      <c r="D211" s="888"/>
      <c r="E211" s="888"/>
      <c r="F211" s="574">
        <f>F212+F217</f>
        <v>7000</v>
      </c>
      <c r="G211" s="574">
        <f t="shared" ref="G211:K211" si="19">G212+G217</f>
        <v>0</v>
      </c>
      <c r="H211" s="574">
        <f t="shared" si="19"/>
        <v>0</v>
      </c>
      <c r="I211" s="574">
        <f t="shared" si="19"/>
        <v>0</v>
      </c>
      <c r="J211" s="574">
        <f t="shared" si="19"/>
        <v>0</v>
      </c>
      <c r="K211" s="574">
        <f t="shared" si="19"/>
        <v>0</v>
      </c>
      <c r="L211" s="574">
        <f>SUM(F211:K211)</f>
        <v>7000</v>
      </c>
      <c r="M211" s="546" t="s">
        <v>758</v>
      </c>
    </row>
    <row r="212" spans="1:13">
      <c r="A212" s="877" t="s">
        <v>89</v>
      </c>
      <c r="B212" s="877"/>
      <c r="C212" s="877"/>
      <c r="D212" s="877"/>
      <c r="E212" s="877"/>
      <c r="F212" s="577">
        <v>7000</v>
      </c>
      <c r="G212" s="577">
        <v>0</v>
      </c>
      <c r="H212" s="577">
        <v>0</v>
      </c>
      <c r="I212" s="577">
        <v>0</v>
      </c>
      <c r="J212" s="577">
        <v>0</v>
      </c>
      <c r="K212" s="577">
        <v>0</v>
      </c>
      <c r="L212" s="577">
        <f>SUM(F212:K212)</f>
        <v>7000</v>
      </c>
    </row>
    <row r="213" spans="1:13">
      <c r="A213" s="883"/>
      <c r="B213" s="884" t="s">
        <v>90</v>
      </c>
      <c r="C213" s="884"/>
      <c r="D213" s="884"/>
      <c r="E213" s="884"/>
      <c r="F213" s="577">
        <v>0</v>
      </c>
      <c r="G213" s="577">
        <v>0</v>
      </c>
      <c r="H213" s="577">
        <v>0</v>
      </c>
      <c r="I213" s="577">
        <v>0</v>
      </c>
      <c r="J213" s="577">
        <v>0</v>
      </c>
      <c r="K213" s="577">
        <v>0</v>
      </c>
      <c r="L213" s="577">
        <f>SUM(F213:K213)</f>
        <v>0</v>
      </c>
    </row>
    <row r="214" spans="1:13">
      <c r="A214" s="883"/>
      <c r="B214" s="885" t="s">
        <v>91</v>
      </c>
      <c r="C214" s="885"/>
      <c r="D214" s="885"/>
      <c r="E214" s="885"/>
      <c r="F214" s="577">
        <v>0</v>
      </c>
      <c r="G214" s="577">
        <v>0</v>
      </c>
      <c r="H214" s="577">
        <v>0</v>
      </c>
      <c r="I214" s="577">
        <v>0</v>
      </c>
      <c r="J214" s="577">
        <v>0</v>
      </c>
      <c r="K214" s="577">
        <v>0</v>
      </c>
      <c r="L214" s="577">
        <f t="shared" ref="L214:L220" si="20">SUM(F214:K214)</f>
        <v>0</v>
      </c>
    </row>
    <row r="215" spans="1:13">
      <c r="A215" s="883"/>
      <c r="B215" s="877" t="s">
        <v>40</v>
      </c>
      <c r="C215" s="877"/>
      <c r="D215" s="877"/>
      <c r="E215" s="877"/>
      <c r="F215" s="577">
        <v>0</v>
      </c>
      <c r="G215" s="577">
        <v>0</v>
      </c>
      <c r="H215" s="577">
        <v>0</v>
      </c>
      <c r="I215" s="577">
        <v>0</v>
      </c>
      <c r="J215" s="577">
        <v>0</v>
      </c>
      <c r="K215" s="577">
        <v>0</v>
      </c>
      <c r="L215" s="577">
        <f t="shared" si="20"/>
        <v>0</v>
      </c>
    </row>
    <row r="216" spans="1:13">
      <c r="A216" s="883"/>
      <c r="B216" s="877" t="s">
        <v>123</v>
      </c>
      <c r="C216" s="877"/>
      <c r="D216" s="877"/>
      <c r="E216" s="877"/>
      <c r="F216" s="577">
        <v>0</v>
      </c>
      <c r="G216" s="577">
        <v>0</v>
      </c>
      <c r="H216" s="577">
        <v>0</v>
      </c>
      <c r="I216" s="577">
        <v>0</v>
      </c>
      <c r="J216" s="577">
        <v>0</v>
      </c>
      <c r="K216" s="577">
        <v>0</v>
      </c>
      <c r="L216" s="577">
        <f t="shared" si="20"/>
        <v>0</v>
      </c>
    </row>
    <row r="217" spans="1:13">
      <c r="A217" s="1055" t="s">
        <v>93</v>
      </c>
      <c r="B217" s="1055"/>
      <c r="C217" s="1055"/>
      <c r="D217" s="1055"/>
      <c r="E217" s="1055"/>
      <c r="F217" s="584">
        <v>0</v>
      </c>
      <c r="G217" s="584">
        <v>0</v>
      </c>
      <c r="H217" s="584">
        <v>0</v>
      </c>
      <c r="I217" s="584">
        <v>0</v>
      </c>
      <c r="J217" s="584">
        <v>0</v>
      </c>
      <c r="K217" s="584">
        <v>0</v>
      </c>
      <c r="L217" s="584">
        <f t="shared" si="20"/>
        <v>0</v>
      </c>
    </row>
    <row r="218" spans="1:13">
      <c r="A218" s="877" t="s">
        <v>94</v>
      </c>
      <c r="B218" s="877"/>
      <c r="C218" s="877"/>
      <c r="D218" s="877"/>
      <c r="E218" s="877"/>
      <c r="F218" s="577">
        <v>0</v>
      </c>
      <c r="G218" s="577">
        <v>0</v>
      </c>
      <c r="H218" s="577">
        <v>0</v>
      </c>
      <c r="I218" s="577">
        <v>0</v>
      </c>
      <c r="J218" s="577">
        <v>0</v>
      </c>
      <c r="K218" s="577">
        <v>0</v>
      </c>
      <c r="L218" s="577">
        <f t="shared" si="20"/>
        <v>0</v>
      </c>
    </row>
    <row r="219" spans="1:13">
      <c r="A219" s="877" t="s">
        <v>95</v>
      </c>
      <c r="B219" s="877"/>
      <c r="C219" s="877"/>
      <c r="D219" s="877"/>
      <c r="E219" s="877"/>
      <c r="F219" s="577">
        <v>0</v>
      </c>
      <c r="G219" s="577">
        <v>0</v>
      </c>
      <c r="H219" s="577">
        <v>0</v>
      </c>
      <c r="I219" s="577">
        <v>0</v>
      </c>
      <c r="J219" s="577">
        <v>0</v>
      </c>
      <c r="K219" s="577">
        <v>0</v>
      </c>
      <c r="L219" s="577">
        <f t="shared" si="20"/>
        <v>0</v>
      </c>
    </row>
    <row r="220" spans="1:13">
      <c r="A220" s="878" t="s">
        <v>97</v>
      </c>
      <c r="B220" s="878"/>
      <c r="C220" s="878"/>
      <c r="D220" s="878"/>
      <c r="E220" s="878"/>
      <c r="F220" s="577">
        <v>0</v>
      </c>
      <c r="G220" s="577">
        <v>0</v>
      </c>
      <c r="H220" s="577">
        <v>0</v>
      </c>
      <c r="I220" s="577">
        <v>0</v>
      </c>
      <c r="J220" s="577">
        <v>0</v>
      </c>
      <c r="K220" s="577">
        <v>0</v>
      </c>
      <c r="L220" s="577">
        <f t="shared" si="20"/>
        <v>0</v>
      </c>
    </row>
    <row r="221" spans="1:13" ht="68.25" customHeight="1">
      <c r="A221" s="1096" t="s">
        <v>1503</v>
      </c>
      <c r="B221" s="1096"/>
      <c r="C221" s="1096"/>
      <c r="D221" s="1096"/>
      <c r="E221" s="1096"/>
      <c r="F221" s="574">
        <f>F222+F227</f>
        <v>1627.5239999999999</v>
      </c>
      <c r="G221" s="574">
        <f t="shared" ref="G221:K221" si="21">G222+G227</f>
        <v>0</v>
      </c>
      <c r="H221" s="574">
        <f t="shared" si="21"/>
        <v>0</v>
      </c>
      <c r="I221" s="574">
        <f t="shared" si="21"/>
        <v>0</v>
      </c>
      <c r="J221" s="574">
        <f t="shared" si="21"/>
        <v>0</v>
      </c>
      <c r="K221" s="574">
        <f t="shared" si="21"/>
        <v>0</v>
      </c>
      <c r="L221" s="574">
        <f>SUM(F221:K221)</f>
        <v>1627.5239999999999</v>
      </c>
    </row>
    <row r="222" spans="1:13">
      <c r="A222" s="877" t="s">
        <v>89</v>
      </c>
      <c r="B222" s="877"/>
      <c r="C222" s="877"/>
      <c r="D222" s="877"/>
      <c r="E222" s="877"/>
      <c r="F222" s="614">
        <v>1627.5239999999999</v>
      </c>
      <c r="G222" s="577">
        <v>0</v>
      </c>
      <c r="H222" s="577">
        <v>0</v>
      </c>
      <c r="I222" s="577">
        <v>0</v>
      </c>
      <c r="J222" s="577">
        <v>0</v>
      </c>
      <c r="K222" s="577">
        <v>0</v>
      </c>
      <c r="L222" s="577">
        <f>SUM(F222:K222)</f>
        <v>1627.5239999999999</v>
      </c>
    </row>
    <row r="223" spans="1:13">
      <c r="A223" s="883"/>
      <c r="B223" s="884" t="s">
        <v>90</v>
      </c>
      <c r="C223" s="884"/>
      <c r="D223" s="884"/>
      <c r="E223" s="884"/>
      <c r="F223" s="577">
        <v>0</v>
      </c>
      <c r="G223" s="577">
        <v>0</v>
      </c>
      <c r="H223" s="577">
        <v>0</v>
      </c>
      <c r="I223" s="577">
        <v>0</v>
      </c>
      <c r="J223" s="577">
        <v>0</v>
      </c>
      <c r="K223" s="577">
        <v>0</v>
      </c>
      <c r="L223" s="577">
        <f>SUM(F223:K223)</f>
        <v>0</v>
      </c>
    </row>
    <row r="224" spans="1:13">
      <c r="A224" s="883"/>
      <c r="B224" s="885" t="s">
        <v>91</v>
      </c>
      <c r="C224" s="885"/>
      <c r="D224" s="885"/>
      <c r="E224" s="885"/>
      <c r="F224" s="577">
        <v>0</v>
      </c>
      <c r="G224" s="577">
        <v>0</v>
      </c>
      <c r="H224" s="577">
        <v>0</v>
      </c>
      <c r="I224" s="577">
        <v>0</v>
      </c>
      <c r="J224" s="577">
        <v>0</v>
      </c>
      <c r="K224" s="577">
        <v>0</v>
      </c>
      <c r="L224" s="577">
        <f t="shared" ref="L224:L230" si="22">SUM(F224:K224)</f>
        <v>0</v>
      </c>
    </row>
    <row r="225" spans="1:12">
      <c r="A225" s="883"/>
      <c r="B225" s="877" t="s">
        <v>40</v>
      </c>
      <c r="C225" s="877"/>
      <c r="D225" s="877"/>
      <c r="E225" s="877"/>
      <c r="F225" s="577">
        <v>0</v>
      </c>
      <c r="G225" s="577">
        <v>0</v>
      </c>
      <c r="H225" s="577">
        <v>0</v>
      </c>
      <c r="I225" s="577">
        <v>0</v>
      </c>
      <c r="J225" s="577">
        <v>0</v>
      </c>
      <c r="K225" s="577">
        <v>0</v>
      </c>
      <c r="L225" s="577">
        <f t="shared" si="22"/>
        <v>0</v>
      </c>
    </row>
    <row r="226" spans="1:12">
      <c r="A226" s="883"/>
      <c r="B226" s="877" t="s">
        <v>123</v>
      </c>
      <c r="C226" s="877"/>
      <c r="D226" s="877"/>
      <c r="E226" s="877"/>
      <c r="F226" s="577">
        <v>0</v>
      </c>
      <c r="G226" s="577">
        <v>0</v>
      </c>
      <c r="H226" s="577">
        <v>0</v>
      </c>
      <c r="I226" s="577">
        <v>0</v>
      </c>
      <c r="J226" s="577">
        <v>0</v>
      </c>
      <c r="K226" s="577">
        <v>0</v>
      </c>
      <c r="L226" s="577">
        <f t="shared" si="22"/>
        <v>0</v>
      </c>
    </row>
    <row r="227" spans="1:12">
      <c r="A227" s="1055" t="s">
        <v>93</v>
      </c>
      <c r="B227" s="1055"/>
      <c r="C227" s="1055"/>
      <c r="D227" s="1055"/>
      <c r="E227" s="1055"/>
      <c r="F227" s="584">
        <v>0</v>
      </c>
      <c r="G227" s="584">
        <v>0</v>
      </c>
      <c r="H227" s="584">
        <v>0</v>
      </c>
      <c r="I227" s="584">
        <v>0</v>
      </c>
      <c r="J227" s="584">
        <v>0</v>
      </c>
      <c r="K227" s="584">
        <v>0</v>
      </c>
      <c r="L227" s="584">
        <f t="shared" si="22"/>
        <v>0</v>
      </c>
    </row>
    <row r="228" spans="1:12">
      <c r="A228" s="877" t="s">
        <v>94</v>
      </c>
      <c r="B228" s="877"/>
      <c r="C228" s="877"/>
      <c r="D228" s="877"/>
      <c r="E228" s="877"/>
      <c r="F228" s="577">
        <v>0</v>
      </c>
      <c r="G228" s="577">
        <v>0</v>
      </c>
      <c r="H228" s="577">
        <v>0</v>
      </c>
      <c r="I228" s="577">
        <v>0</v>
      </c>
      <c r="J228" s="577">
        <v>0</v>
      </c>
      <c r="K228" s="577">
        <v>0</v>
      </c>
      <c r="L228" s="577">
        <f t="shared" si="22"/>
        <v>0</v>
      </c>
    </row>
    <row r="229" spans="1:12">
      <c r="A229" s="877" t="s">
        <v>95</v>
      </c>
      <c r="B229" s="877"/>
      <c r="C229" s="877"/>
      <c r="D229" s="877"/>
      <c r="E229" s="877"/>
      <c r="F229" s="577">
        <v>0</v>
      </c>
      <c r="G229" s="577">
        <v>0</v>
      </c>
      <c r="H229" s="577">
        <v>0</v>
      </c>
      <c r="I229" s="577">
        <v>0</v>
      </c>
      <c r="J229" s="577">
        <v>0</v>
      </c>
      <c r="K229" s="577">
        <v>0</v>
      </c>
      <c r="L229" s="577">
        <f t="shared" si="22"/>
        <v>0</v>
      </c>
    </row>
    <row r="230" spans="1:12">
      <c r="A230" s="878" t="s">
        <v>97</v>
      </c>
      <c r="B230" s="878"/>
      <c r="C230" s="878"/>
      <c r="D230" s="878"/>
      <c r="E230" s="878"/>
      <c r="F230" s="577">
        <v>0</v>
      </c>
      <c r="G230" s="577">
        <v>0</v>
      </c>
      <c r="H230" s="577">
        <v>0</v>
      </c>
      <c r="I230" s="577">
        <v>0</v>
      </c>
      <c r="J230" s="577">
        <v>0</v>
      </c>
      <c r="K230" s="577">
        <v>0</v>
      </c>
      <c r="L230" s="577">
        <f t="shared" si="22"/>
        <v>0</v>
      </c>
    </row>
    <row r="232" spans="1:12" ht="15.75" customHeight="1">
      <c r="A232" s="1095" t="s">
        <v>300</v>
      </c>
      <c r="B232" s="1095"/>
      <c r="C232" s="1095"/>
      <c r="D232" s="1095"/>
      <c r="E232" s="1095"/>
      <c r="F232" s="1095"/>
    </row>
    <row r="233" spans="1:12" ht="110.25">
      <c r="A233" s="923" t="s">
        <v>128</v>
      </c>
      <c r="B233" s="925"/>
      <c r="C233" s="458" t="s">
        <v>129</v>
      </c>
      <c r="D233" s="456" t="s">
        <v>843</v>
      </c>
      <c r="E233" s="456" t="s">
        <v>131</v>
      </c>
      <c r="F233" s="456" t="s">
        <v>19</v>
      </c>
    </row>
    <row r="234" spans="1:12">
      <c r="A234" s="923">
        <v>1</v>
      </c>
      <c r="B234" s="925"/>
      <c r="C234" s="458">
        <v>2</v>
      </c>
      <c r="D234" s="456">
        <v>3</v>
      </c>
      <c r="E234" s="456">
        <v>4</v>
      </c>
      <c r="F234" s="456">
        <v>5</v>
      </c>
    </row>
    <row r="235" spans="1:12" ht="72.75" customHeight="1">
      <c r="A235" s="1092" t="s">
        <v>1249</v>
      </c>
      <c r="B235" s="1093"/>
      <c r="C235" s="1093"/>
      <c r="D235" s="1093"/>
      <c r="E235" s="1093"/>
      <c r="F235" s="1094"/>
      <c r="I235" s="585"/>
    </row>
    <row r="236" spans="1:12" ht="105" customHeight="1">
      <c r="A236" s="1046" t="s">
        <v>1250</v>
      </c>
      <c r="B236" s="1047"/>
      <c r="C236" s="501" t="s">
        <v>132</v>
      </c>
      <c r="D236" s="500" t="s">
        <v>206</v>
      </c>
      <c r="E236" s="518" t="s">
        <v>79</v>
      </c>
      <c r="F236" s="501" t="s">
        <v>44</v>
      </c>
    </row>
    <row r="237" spans="1:12" ht="105" customHeight="1">
      <c r="A237" s="1046" t="s">
        <v>1251</v>
      </c>
      <c r="B237" s="1047"/>
      <c r="C237" s="501" t="s">
        <v>132</v>
      </c>
      <c r="D237" s="500" t="s">
        <v>206</v>
      </c>
      <c r="E237" s="518" t="s">
        <v>79</v>
      </c>
      <c r="F237" s="501" t="s">
        <v>44</v>
      </c>
    </row>
    <row r="238" spans="1:12" ht="105" customHeight="1">
      <c r="A238" s="1046" t="s">
        <v>1252</v>
      </c>
      <c r="B238" s="1047"/>
      <c r="C238" s="501" t="s">
        <v>132</v>
      </c>
      <c r="D238" s="500" t="s">
        <v>206</v>
      </c>
      <c r="E238" s="518" t="s">
        <v>79</v>
      </c>
      <c r="F238" s="501" t="s">
        <v>44</v>
      </c>
    </row>
    <row r="239" spans="1:12" ht="105" customHeight="1">
      <c r="A239" s="1046" t="s">
        <v>1253</v>
      </c>
      <c r="B239" s="1047"/>
      <c r="C239" s="501" t="s">
        <v>132</v>
      </c>
      <c r="D239" s="500" t="s">
        <v>206</v>
      </c>
      <c r="E239" s="501" t="s">
        <v>44</v>
      </c>
      <c r="F239" s="501" t="s">
        <v>44</v>
      </c>
    </row>
    <row r="240" spans="1:12" ht="155.25" customHeight="1">
      <c r="A240" s="1046" t="s">
        <v>1254</v>
      </c>
      <c r="B240" s="1047"/>
      <c r="C240" s="501" t="s">
        <v>132</v>
      </c>
      <c r="D240" s="500" t="s">
        <v>206</v>
      </c>
      <c r="E240" s="501" t="s">
        <v>44</v>
      </c>
      <c r="F240" s="501" t="s">
        <v>44</v>
      </c>
    </row>
    <row r="241" spans="1:6" ht="116.25" customHeight="1">
      <c r="A241" s="1046" t="s">
        <v>1255</v>
      </c>
      <c r="B241" s="1047"/>
      <c r="C241" s="501" t="s">
        <v>132</v>
      </c>
      <c r="D241" s="500" t="s">
        <v>206</v>
      </c>
      <c r="E241" s="501" t="s">
        <v>44</v>
      </c>
      <c r="F241" s="501" t="s">
        <v>79</v>
      </c>
    </row>
    <row r="242" spans="1:6" ht="76.5" customHeight="1">
      <c r="A242" s="1046" t="s">
        <v>1256</v>
      </c>
      <c r="B242" s="1047"/>
      <c r="C242" s="501" t="s">
        <v>132</v>
      </c>
      <c r="D242" s="500" t="s">
        <v>206</v>
      </c>
      <c r="E242" s="501" t="s">
        <v>44</v>
      </c>
      <c r="F242" s="501" t="s">
        <v>79</v>
      </c>
    </row>
    <row r="243" spans="1:6" ht="130.5" customHeight="1">
      <c r="A243" s="1046" t="s">
        <v>1257</v>
      </c>
      <c r="B243" s="1047"/>
      <c r="C243" s="501" t="s">
        <v>132</v>
      </c>
      <c r="D243" s="500" t="s">
        <v>206</v>
      </c>
      <c r="E243" s="501" t="s">
        <v>44</v>
      </c>
      <c r="F243" s="501" t="s">
        <v>79</v>
      </c>
    </row>
    <row r="244" spans="1:6" ht="105" customHeight="1">
      <c r="A244" s="1046" t="s">
        <v>1290</v>
      </c>
      <c r="B244" s="1047"/>
      <c r="C244" s="501" t="s">
        <v>132</v>
      </c>
      <c r="D244" s="500" t="s">
        <v>206</v>
      </c>
      <c r="E244" s="501" t="s">
        <v>44</v>
      </c>
      <c r="F244" s="501" t="s">
        <v>79</v>
      </c>
    </row>
    <row r="245" spans="1:6" ht="105" customHeight="1">
      <c r="A245" s="1044" t="s">
        <v>1291</v>
      </c>
      <c r="B245" s="1045"/>
      <c r="C245" s="586" t="s">
        <v>244</v>
      </c>
      <c r="D245" s="503" t="s">
        <v>206</v>
      </c>
      <c r="E245" s="504" t="s">
        <v>283</v>
      </c>
      <c r="F245" s="505" t="s">
        <v>79</v>
      </c>
    </row>
    <row r="246" spans="1:6" ht="105" customHeight="1">
      <c r="A246" s="1091" t="s">
        <v>1292</v>
      </c>
      <c r="B246" s="1091"/>
      <c r="C246" s="586" t="s">
        <v>245</v>
      </c>
      <c r="D246" s="503" t="s">
        <v>206</v>
      </c>
      <c r="E246" s="504" t="s">
        <v>186</v>
      </c>
      <c r="F246" s="505" t="s">
        <v>79</v>
      </c>
    </row>
    <row r="247" spans="1:6" ht="105" customHeight="1">
      <c r="A247" s="1091" t="s">
        <v>1293</v>
      </c>
      <c r="B247" s="1091"/>
      <c r="C247" s="586" t="s">
        <v>246</v>
      </c>
      <c r="D247" s="503" t="s">
        <v>206</v>
      </c>
      <c r="E247" s="504" t="s">
        <v>185</v>
      </c>
      <c r="F247" s="505" t="s">
        <v>79</v>
      </c>
    </row>
    <row r="248" spans="1:6" ht="105" customHeight="1">
      <c r="A248" s="1091" t="s">
        <v>1294</v>
      </c>
      <c r="B248" s="1091"/>
      <c r="C248" s="586" t="s">
        <v>249</v>
      </c>
      <c r="D248" s="503" t="s">
        <v>206</v>
      </c>
      <c r="E248" s="504" t="s">
        <v>185</v>
      </c>
      <c r="F248" s="505" t="s">
        <v>79</v>
      </c>
    </row>
    <row r="249" spans="1:6" ht="105">
      <c r="A249" s="1046" t="s">
        <v>1258</v>
      </c>
      <c r="B249" s="1047"/>
      <c r="C249" s="501" t="s">
        <v>132</v>
      </c>
      <c r="D249" s="500" t="s">
        <v>206</v>
      </c>
      <c r="E249" s="501" t="s">
        <v>44</v>
      </c>
      <c r="F249" s="501" t="s">
        <v>79</v>
      </c>
    </row>
    <row r="250" spans="1:6" ht="105">
      <c r="A250" s="1046" t="s">
        <v>1259</v>
      </c>
      <c r="B250" s="1047"/>
      <c r="C250" s="501" t="s">
        <v>132</v>
      </c>
      <c r="D250" s="500" t="s">
        <v>206</v>
      </c>
      <c r="E250" s="501" t="s">
        <v>44</v>
      </c>
      <c r="F250" s="501" t="s">
        <v>79</v>
      </c>
    </row>
    <row r="251" spans="1:6" ht="105">
      <c r="A251" s="1046" t="s">
        <v>1260</v>
      </c>
      <c r="B251" s="1047"/>
      <c r="C251" s="501" t="s">
        <v>132</v>
      </c>
      <c r="D251" s="500" t="s">
        <v>206</v>
      </c>
      <c r="E251" s="501" t="s">
        <v>44</v>
      </c>
      <c r="F251" s="501" t="s">
        <v>79</v>
      </c>
    </row>
    <row r="252" spans="1:6" ht="105">
      <c r="A252" s="1046" t="s">
        <v>1261</v>
      </c>
      <c r="B252" s="1047"/>
      <c r="C252" s="501" t="s">
        <v>132</v>
      </c>
      <c r="D252" s="500" t="s">
        <v>206</v>
      </c>
      <c r="E252" s="501" t="s">
        <v>185</v>
      </c>
      <c r="F252" s="501" t="s">
        <v>79</v>
      </c>
    </row>
    <row r="253" spans="1:6" ht="105">
      <c r="A253" s="870" t="s">
        <v>1295</v>
      </c>
      <c r="B253" s="871"/>
      <c r="C253" s="587" t="s">
        <v>255</v>
      </c>
      <c r="D253" s="503" t="s">
        <v>206</v>
      </c>
      <c r="E253" s="504" t="s">
        <v>186</v>
      </c>
      <c r="F253" s="505" t="s">
        <v>44</v>
      </c>
    </row>
    <row r="254" spans="1:6" ht="105">
      <c r="A254" s="870" t="s">
        <v>1296</v>
      </c>
      <c r="B254" s="871"/>
      <c r="C254" s="587" t="s">
        <v>312</v>
      </c>
      <c r="D254" s="503" t="s">
        <v>206</v>
      </c>
      <c r="E254" s="504" t="s">
        <v>185</v>
      </c>
      <c r="F254" s="505" t="s">
        <v>44</v>
      </c>
    </row>
    <row r="255" spans="1:6" ht="105">
      <c r="A255" s="870" t="s">
        <v>1297</v>
      </c>
      <c r="B255" s="871"/>
      <c r="C255" s="587" t="s">
        <v>329</v>
      </c>
      <c r="D255" s="503" t="s">
        <v>206</v>
      </c>
      <c r="E255" s="504" t="s">
        <v>185</v>
      </c>
      <c r="F255" s="505" t="s">
        <v>44</v>
      </c>
    </row>
    <row r="256" spans="1:6" ht="105">
      <c r="A256" s="870" t="s">
        <v>1298</v>
      </c>
      <c r="B256" s="871"/>
      <c r="C256" s="587" t="s">
        <v>313</v>
      </c>
      <c r="D256" s="503" t="s">
        <v>206</v>
      </c>
      <c r="E256" s="504" t="s">
        <v>185</v>
      </c>
      <c r="F256" s="505" t="s">
        <v>44</v>
      </c>
    </row>
    <row r="257" spans="1:6" ht="105">
      <c r="A257" s="870" t="s">
        <v>1299</v>
      </c>
      <c r="B257" s="871"/>
      <c r="C257" s="587" t="s">
        <v>317</v>
      </c>
      <c r="D257" s="503" t="s">
        <v>206</v>
      </c>
      <c r="E257" s="504" t="s">
        <v>185</v>
      </c>
      <c r="F257" s="505" t="s">
        <v>44</v>
      </c>
    </row>
    <row r="258" spans="1:6" ht="105">
      <c r="A258" s="870" t="s">
        <v>1300</v>
      </c>
      <c r="B258" s="871"/>
      <c r="C258" s="587" t="s">
        <v>318</v>
      </c>
      <c r="D258" s="503" t="s">
        <v>206</v>
      </c>
      <c r="E258" s="504" t="s">
        <v>185</v>
      </c>
      <c r="F258" s="505" t="s">
        <v>44</v>
      </c>
    </row>
    <row r="259" spans="1:6" ht="105">
      <c r="A259" s="870" t="s">
        <v>1301</v>
      </c>
      <c r="B259" s="871"/>
      <c r="C259" s="587" t="s">
        <v>330</v>
      </c>
      <c r="D259" s="503" t="s">
        <v>206</v>
      </c>
      <c r="E259" s="504" t="s">
        <v>185</v>
      </c>
      <c r="F259" s="505" t="s">
        <v>44</v>
      </c>
    </row>
    <row r="260" spans="1:6" ht="105">
      <c r="A260" s="870" t="s">
        <v>1302</v>
      </c>
      <c r="B260" s="871"/>
      <c r="C260" s="587" t="s">
        <v>629</v>
      </c>
      <c r="D260" s="503" t="s">
        <v>206</v>
      </c>
      <c r="E260" s="504" t="s">
        <v>185</v>
      </c>
      <c r="F260" s="505" t="s">
        <v>44</v>
      </c>
    </row>
    <row r="261" spans="1:6" ht="105">
      <c r="A261" s="870" t="s">
        <v>1303</v>
      </c>
      <c r="B261" s="871"/>
      <c r="C261" s="587" t="s">
        <v>314</v>
      </c>
      <c r="D261" s="503" t="s">
        <v>206</v>
      </c>
      <c r="E261" s="504" t="s">
        <v>185</v>
      </c>
      <c r="F261" s="505" t="s">
        <v>44</v>
      </c>
    </row>
    <row r="262" spans="1:6" ht="105">
      <c r="A262" s="870" t="s">
        <v>1304</v>
      </c>
      <c r="B262" s="871"/>
      <c r="C262" s="587" t="s">
        <v>314</v>
      </c>
      <c r="D262" s="503" t="s">
        <v>206</v>
      </c>
      <c r="E262" s="504" t="s">
        <v>185</v>
      </c>
      <c r="F262" s="505" t="s">
        <v>44</v>
      </c>
    </row>
    <row r="263" spans="1:6" ht="74.25" customHeight="1">
      <c r="A263" s="1046" t="s">
        <v>1262</v>
      </c>
      <c r="B263" s="1047"/>
      <c r="C263" s="501" t="s">
        <v>132</v>
      </c>
      <c r="D263" s="500" t="s">
        <v>206</v>
      </c>
      <c r="E263" s="501" t="s">
        <v>44</v>
      </c>
      <c r="F263" s="501" t="s">
        <v>79</v>
      </c>
    </row>
    <row r="264" spans="1:6" ht="105">
      <c r="A264" s="870" t="s">
        <v>1305</v>
      </c>
      <c r="B264" s="871"/>
      <c r="C264" s="587" t="s">
        <v>255</v>
      </c>
      <c r="D264" s="503" t="s">
        <v>206</v>
      </c>
      <c r="E264" s="504" t="s">
        <v>186</v>
      </c>
      <c r="F264" s="505" t="s">
        <v>44</v>
      </c>
    </row>
    <row r="265" spans="1:6" ht="105">
      <c r="A265" s="870" t="s">
        <v>1306</v>
      </c>
      <c r="B265" s="871"/>
      <c r="C265" s="587" t="s">
        <v>312</v>
      </c>
      <c r="D265" s="503" t="s">
        <v>206</v>
      </c>
      <c r="E265" s="504" t="s">
        <v>185</v>
      </c>
      <c r="F265" s="505" t="s">
        <v>44</v>
      </c>
    </row>
    <row r="266" spans="1:6" ht="105">
      <c r="A266" s="870" t="s">
        <v>1307</v>
      </c>
      <c r="B266" s="871"/>
      <c r="C266" s="587" t="s">
        <v>329</v>
      </c>
      <c r="D266" s="503" t="s">
        <v>206</v>
      </c>
      <c r="E266" s="504" t="s">
        <v>185</v>
      </c>
      <c r="F266" s="505" t="s">
        <v>44</v>
      </c>
    </row>
    <row r="267" spans="1:6" ht="105">
      <c r="A267" s="870" t="s">
        <v>1308</v>
      </c>
      <c r="B267" s="871"/>
      <c r="C267" s="587" t="s">
        <v>313</v>
      </c>
      <c r="D267" s="503" t="s">
        <v>206</v>
      </c>
      <c r="E267" s="504" t="s">
        <v>185</v>
      </c>
      <c r="F267" s="505" t="s">
        <v>44</v>
      </c>
    </row>
    <row r="268" spans="1:6" ht="105">
      <c r="A268" s="870" t="s">
        <v>1309</v>
      </c>
      <c r="B268" s="871"/>
      <c r="C268" s="587" t="s">
        <v>317</v>
      </c>
      <c r="D268" s="503" t="s">
        <v>206</v>
      </c>
      <c r="E268" s="504" t="s">
        <v>185</v>
      </c>
      <c r="F268" s="505" t="s">
        <v>44</v>
      </c>
    </row>
    <row r="269" spans="1:6" ht="105">
      <c r="A269" s="870" t="s">
        <v>1310</v>
      </c>
      <c r="B269" s="871"/>
      <c r="C269" s="587" t="s">
        <v>318</v>
      </c>
      <c r="D269" s="503" t="s">
        <v>206</v>
      </c>
      <c r="E269" s="504" t="s">
        <v>185</v>
      </c>
      <c r="F269" s="505" t="s">
        <v>44</v>
      </c>
    </row>
    <row r="270" spans="1:6" ht="105">
      <c r="A270" s="870" t="s">
        <v>1311</v>
      </c>
      <c r="B270" s="871"/>
      <c r="C270" s="587" t="s">
        <v>330</v>
      </c>
      <c r="D270" s="503" t="s">
        <v>206</v>
      </c>
      <c r="E270" s="504" t="s">
        <v>185</v>
      </c>
      <c r="F270" s="505" t="s">
        <v>44</v>
      </c>
    </row>
    <row r="271" spans="1:6" ht="105">
      <c r="A271" s="870" t="s">
        <v>1312</v>
      </c>
      <c r="B271" s="871"/>
      <c r="C271" s="587" t="s">
        <v>629</v>
      </c>
      <c r="D271" s="503" t="s">
        <v>206</v>
      </c>
      <c r="E271" s="504" t="s">
        <v>185</v>
      </c>
      <c r="F271" s="505" t="s">
        <v>44</v>
      </c>
    </row>
    <row r="272" spans="1:6" ht="105">
      <c r="A272" s="870" t="s">
        <v>1313</v>
      </c>
      <c r="B272" s="871"/>
      <c r="C272" s="587" t="s">
        <v>314</v>
      </c>
      <c r="D272" s="503" t="s">
        <v>206</v>
      </c>
      <c r="E272" s="504" t="s">
        <v>185</v>
      </c>
      <c r="F272" s="505" t="s">
        <v>44</v>
      </c>
    </row>
    <row r="273" spans="1:7" ht="105">
      <c r="A273" s="870" t="s">
        <v>1314</v>
      </c>
      <c r="B273" s="871"/>
      <c r="C273" s="587" t="s">
        <v>314</v>
      </c>
      <c r="D273" s="503" t="s">
        <v>206</v>
      </c>
      <c r="E273" s="504" t="s">
        <v>185</v>
      </c>
      <c r="F273" s="505" t="s">
        <v>44</v>
      </c>
    </row>
    <row r="274" spans="1:7" ht="105">
      <c r="A274" s="1089" t="s">
        <v>1508</v>
      </c>
      <c r="B274" s="1090"/>
      <c r="C274" s="719" t="s">
        <v>132</v>
      </c>
      <c r="D274" s="720" t="s">
        <v>206</v>
      </c>
      <c r="E274" s="719" t="s">
        <v>44</v>
      </c>
      <c r="F274" s="719" t="s">
        <v>79</v>
      </c>
      <c r="G274" s="721" t="s">
        <v>1509</v>
      </c>
    </row>
    <row r="275" spans="1:7" ht="105">
      <c r="A275" s="929" t="s">
        <v>1510</v>
      </c>
      <c r="B275" s="930"/>
      <c r="C275" s="700">
        <v>45936</v>
      </c>
      <c r="D275" s="699" t="s">
        <v>206</v>
      </c>
      <c r="E275" s="698" t="s">
        <v>185</v>
      </c>
      <c r="F275" s="698" t="s">
        <v>79</v>
      </c>
    </row>
    <row r="276" spans="1:7" ht="105">
      <c r="A276" s="929" t="s">
        <v>1511</v>
      </c>
      <c r="B276" s="930"/>
      <c r="C276" s="700">
        <v>45945</v>
      </c>
      <c r="D276" s="699" t="s">
        <v>206</v>
      </c>
      <c r="E276" s="698" t="s">
        <v>185</v>
      </c>
      <c r="F276" s="698" t="s">
        <v>79</v>
      </c>
    </row>
    <row r="277" spans="1:7" ht="105">
      <c r="A277" s="929" t="s">
        <v>1512</v>
      </c>
      <c r="B277" s="930"/>
      <c r="C277" s="700">
        <v>45945</v>
      </c>
      <c r="D277" s="699" t="s">
        <v>206</v>
      </c>
      <c r="E277" s="698" t="s">
        <v>185</v>
      </c>
      <c r="F277" s="698" t="s">
        <v>79</v>
      </c>
    </row>
    <row r="278" spans="1:7" ht="105">
      <c r="A278" s="929" t="s">
        <v>1513</v>
      </c>
      <c r="B278" s="930"/>
      <c r="C278" s="700">
        <v>46036</v>
      </c>
      <c r="D278" s="699" t="s">
        <v>206</v>
      </c>
      <c r="E278" s="698" t="s">
        <v>185</v>
      </c>
      <c r="F278" s="698" t="s">
        <v>79</v>
      </c>
    </row>
    <row r="279" spans="1:7" ht="105">
      <c r="A279" s="929" t="s">
        <v>1514</v>
      </c>
      <c r="B279" s="930"/>
      <c r="C279" s="700">
        <v>46045</v>
      </c>
      <c r="D279" s="699" t="s">
        <v>206</v>
      </c>
      <c r="E279" s="698" t="s">
        <v>185</v>
      </c>
      <c r="F279" s="698" t="s">
        <v>79</v>
      </c>
    </row>
    <row r="280" spans="1:7" ht="105">
      <c r="A280" s="929" t="s">
        <v>1515</v>
      </c>
      <c r="B280" s="930"/>
      <c r="C280" s="700">
        <v>46045</v>
      </c>
      <c r="D280" s="699" t="s">
        <v>206</v>
      </c>
      <c r="E280" s="698" t="s">
        <v>185</v>
      </c>
      <c r="F280" s="698" t="s">
        <v>79</v>
      </c>
    </row>
  </sheetData>
  <mergeCells count="286">
    <mergeCell ref="A1:M1"/>
    <mergeCell ref="A2:M2"/>
    <mergeCell ref="A4:M4"/>
    <mergeCell ref="A5:E5"/>
    <mergeCell ref="F5:P5"/>
    <mergeCell ref="A6:E6"/>
    <mergeCell ref="F6:P6"/>
    <mergeCell ref="A7:E7"/>
    <mergeCell ref="F7:P7"/>
    <mergeCell ref="A9:P9"/>
    <mergeCell ref="A10:A11"/>
    <mergeCell ref="B10:B11"/>
    <mergeCell ref="C10:C11"/>
    <mergeCell ref="D10:D11"/>
    <mergeCell ref="E10:E11"/>
    <mergeCell ref="F10:G10"/>
    <mergeCell ref="H10:M10"/>
    <mergeCell ref="B19:P19"/>
    <mergeCell ref="A24:L24"/>
    <mergeCell ref="A25:A27"/>
    <mergeCell ref="B25:B27"/>
    <mergeCell ref="C25:C27"/>
    <mergeCell ref="D25:D27"/>
    <mergeCell ref="E25:F26"/>
    <mergeCell ref="G25:L26"/>
    <mergeCell ref="O10:O11"/>
    <mergeCell ref="P10:P11"/>
    <mergeCell ref="B13:P13"/>
    <mergeCell ref="A15:P15"/>
    <mergeCell ref="A16:A17"/>
    <mergeCell ref="B16:B17"/>
    <mergeCell ref="C16:C17"/>
    <mergeCell ref="E16:P16"/>
    <mergeCell ref="B41:L41"/>
    <mergeCell ref="B43:L43"/>
    <mergeCell ref="B45:L45"/>
    <mergeCell ref="B47:L47"/>
    <mergeCell ref="B49:L49"/>
    <mergeCell ref="B51:L51"/>
    <mergeCell ref="B29:L29"/>
    <mergeCell ref="B31:L31"/>
    <mergeCell ref="B33:L33"/>
    <mergeCell ref="B35:L35"/>
    <mergeCell ref="B37:L37"/>
    <mergeCell ref="B39:L39"/>
    <mergeCell ref="A63:E63"/>
    <mergeCell ref="A64:E64"/>
    <mergeCell ref="A65:A68"/>
    <mergeCell ref="B65:E65"/>
    <mergeCell ref="B66:E66"/>
    <mergeCell ref="B67:E67"/>
    <mergeCell ref="B68:E68"/>
    <mergeCell ref="B53:L53"/>
    <mergeCell ref="B55:L55"/>
    <mergeCell ref="B57:L57"/>
    <mergeCell ref="A60:L60"/>
    <mergeCell ref="A61:E62"/>
    <mergeCell ref="F61:L61"/>
    <mergeCell ref="B59:L59"/>
    <mergeCell ref="A69:E69"/>
    <mergeCell ref="A70:E70"/>
    <mergeCell ref="A71:E71"/>
    <mergeCell ref="A72:E72"/>
    <mergeCell ref="A73:E73"/>
    <mergeCell ref="A74:A77"/>
    <mergeCell ref="B74:E74"/>
    <mergeCell ref="B75:E75"/>
    <mergeCell ref="B76:E76"/>
    <mergeCell ref="B77:E77"/>
    <mergeCell ref="A78:E78"/>
    <mergeCell ref="A79:E79"/>
    <mergeCell ref="A80:E80"/>
    <mergeCell ref="A81:E81"/>
    <mergeCell ref="A82:E82"/>
    <mergeCell ref="A83:A86"/>
    <mergeCell ref="B83:E83"/>
    <mergeCell ref="B84:E84"/>
    <mergeCell ref="B85:E85"/>
    <mergeCell ref="B86:E86"/>
    <mergeCell ref="A93:A96"/>
    <mergeCell ref="B93:E93"/>
    <mergeCell ref="B94:E94"/>
    <mergeCell ref="B95:E95"/>
    <mergeCell ref="B96:E96"/>
    <mergeCell ref="A97:E97"/>
    <mergeCell ref="A87:E87"/>
    <mergeCell ref="A88:E88"/>
    <mergeCell ref="A89:E89"/>
    <mergeCell ref="A90:E90"/>
    <mergeCell ref="A91:E91"/>
    <mergeCell ref="A92:E92"/>
    <mergeCell ref="A98:E98"/>
    <mergeCell ref="A99:E99"/>
    <mergeCell ref="A100:E100"/>
    <mergeCell ref="A101:E101"/>
    <mergeCell ref="A102:E102"/>
    <mergeCell ref="A103:A106"/>
    <mergeCell ref="B103:E103"/>
    <mergeCell ref="B104:E104"/>
    <mergeCell ref="B105:E105"/>
    <mergeCell ref="B106:E106"/>
    <mergeCell ref="A113:A116"/>
    <mergeCell ref="B113:E113"/>
    <mergeCell ref="B114:E114"/>
    <mergeCell ref="B115:E115"/>
    <mergeCell ref="B116:E116"/>
    <mergeCell ref="A117:E117"/>
    <mergeCell ref="A107:E107"/>
    <mergeCell ref="A108:E108"/>
    <mergeCell ref="A109:E109"/>
    <mergeCell ref="A110:E110"/>
    <mergeCell ref="A111:E111"/>
    <mergeCell ref="A112:E112"/>
    <mergeCell ref="A118:E118"/>
    <mergeCell ref="A119:E119"/>
    <mergeCell ref="A120:E120"/>
    <mergeCell ref="A121:E121"/>
    <mergeCell ref="A122:E122"/>
    <mergeCell ref="A123:A126"/>
    <mergeCell ref="B123:E123"/>
    <mergeCell ref="B124:E124"/>
    <mergeCell ref="B125:E125"/>
    <mergeCell ref="B126:E126"/>
    <mergeCell ref="A133:A136"/>
    <mergeCell ref="B133:E133"/>
    <mergeCell ref="B134:E134"/>
    <mergeCell ref="B135:E135"/>
    <mergeCell ref="B136:E136"/>
    <mergeCell ref="A137:E137"/>
    <mergeCell ref="A127:E127"/>
    <mergeCell ref="A128:E128"/>
    <mergeCell ref="A129:E129"/>
    <mergeCell ref="A130:E130"/>
    <mergeCell ref="A131:E131"/>
    <mergeCell ref="A132:E132"/>
    <mergeCell ref="A138:E138"/>
    <mergeCell ref="A139:E139"/>
    <mergeCell ref="A140:E140"/>
    <mergeCell ref="A141:E141"/>
    <mergeCell ref="A142:E142"/>
    <mergeCell ref="A143:A146"/>
    <mergeCell ref="B143:E143"/>
    <mergeCell ref="B144:E144"/>
    <mergeCell ref="B145:E145"/>
    <mergeCell ref="B146:E146"/>
    <mergeCell ref="A153:A156"/>
    <mergeCell ref="B153:E153"/>
    <mergeCell ref="B154:E154"/>
    <mergeCell ref="B155:E155"/>
    <mergeCell ref="B156:E156"/>
    <mergeCell ref="A157:E157"/>
    <mergeCell ref="A147:E147"/>
    <mergeCell ref="A148:E148"/>
    <mergeCell ref="A149:E149"/>
    <mergeCell ref="A150:E150"/>
    <mergeCell ref="A151:E151"/>
    <mergeCell ref="A152:E152"/>
    <mergeCell ref="A158:E158"/>
    <mergeCell ref="A159:E159"/>
    <mergeCell ref="A160:E160"/>
    <mergeCell ref="A161:E161"/>
    <mergeCell ref="A162:E162"/>
    <mergeCell ref="A163:A166"/>
    <mergeCell ref="B163:E163"/>
    <mergeCell ref="B164:E164"/>
    <mergeCell ref="B165:E165"/>
    <mergeCell ref="B166:E166"/>
    <mergeCell ref="A173:A176"/>
    <mergeCell ref="B173:E173"/>
    <mergeCell ref="B174:E174"/>
    <mergeCell ref="B175:E175"/>
    <mergeCell ref="B176:E176"/>
    <mergeCell ref="A177:E177"/>
    <mergeCell ref="A167:E167"/>
    <mergeCell ref="A168:E168"/>
    <mergeCell ref="A169:E169"/>
    <mergeCell ref="A170:E170"/>
    <mergeCell ref="A171:E171"/>
    <mergeCell ref="A172:E172"/>
    <mergeCell ref="A178:E178"/>
    <mergeCell ref="A179:E179"/>
    <mergeCell ref="A180:E180"/>
    <mergeCell ref="A181:E181"/>
    <mergeCell ref="A182:E182"/>
    <mergeCell ref="A183:A186"/>
    <mergeCell ref="B183:E183"/>
    <mergeCell ref="B184:E184"/>
    <mergeCell ref="B185:E185"/>
    <mergeCell ref="B186:E186"/>
    <mergeCell ref="A193:A196"/>
    <mergeCell ref="B193:E193"/>
    <mergeCell ref="B194:E194"/>
    <mergeCell ref="B195:E195"/>
    <mergeCell ref="B196:E196"/>
    <mergeCell ref="A197:E197"/>
    <mergeCell ref="A187:E187"/>
    <mergeCell ref="A188:E188"/>
    <mergeCell ref="A189:E189"/>
    <mergeCell ref="A190:E190"/>
    <mergeCell ref="A191:E191"/>
    <mergeCell ref="A192:E192"/>
    <mergeCell ref="A198:E198"/>
    <mergeCell ref="A199:E199"/>
    <mergeCell ref="A200:E200"/>
    <mergeCell ref="A201:E201"/>
    <mergeCell ref="A202:E202"/>
    <mergeCell ref="A203:A206"/>
    <mergeCell ref="B203:E203"/>
    <mergeCell ref="B204:E204"/>
    <mergeCell ref="B205:E205"/>
    <mergeCell ref="B206:E206"/>
    <mergeCell ref="A213:A216"/>
    <mergeCell ref="B213:E213"/>
    <mergeCell ref="B214:E214"/>
    <mergeCell ref="B215:E215"/>
    <mergeCell ref="B216:E216"/>
    <mergeCell ref="A217:E217"/>
    <mergeCell ref="A207:E207"/>
    <mergeCell ref="A208:E208"/>
    <mergeCell ref="A209:E209"/>
    <mergeCell ref="A210:E210"/>
    <mergeCell ref="A211:E211"/>
    <mergeCell ref="A212:E212"/>
    <mergeCell ref="A218:E218"/>
    <mergeCell ref="A219:E219"/>
    <mergeCell ref="A220:E220"/>
    <mergeCell ref="A232:F232"/>
    <mergeCell ref="A233:B233"/>
    <mergeCell ref="A234:B234"/>
    <mergeCell ref="A221:E221"/>
    <mergeCell ref="A222:E222"/>
    <mergeCell ref="A223:A226"/>
    <mergeCell ref="B223:E223"/>
    <mergeCell ref="B224:E224"/>
    <mergeCell ref="B225:E225"/>
    <mergeCell ref="B226:E226"/>
    <mergeCell ref="A227:E227"/>
    <mergeCell ref="A228:E228"/>
    <mergeCell ref="A229:E229"/>
    <mergeCell ref="A230:E230"/>
    <mergeCell ref="A241:B241"/>
    <mergeCell ref="A242:B242"/>
    <mergeCell ref="A243:B243"/>
    <mergeCell ref="A244:B244"/>
    <mergeCell ref="A245:B245"/>
    <mergeCell ref="A246:B246"/>
    <mergeCell ref="A235:F235"/>
    <mergeCell ref="A236:B236"/>
    <mergeCell ref="A237:B237"/>
    <mergeCell ref="A238:B238"/>
    <mergeCell ref="A239:B239"/>
    <mergeCell ref="A240:B240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74:B274"/>
    <mergeCell ref="A275:B275"/>
    <mergeCell ref="A276:B276"/>
    <mergeCell ref="A277:B277"/>
    <mergeCell ref="A278:B278"/>
    <mergeCell ref="A279:B279"/>
    <mergeCell ref="A280:B280"/>
    <mergeCell ref="A271:B271"/>
    <mergeCell ref="A272:B272"/>
    <mergeCell ref="A273:B273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67"/>
  <sheetViews>
    <sheetView topLeftCell="A43" workbookViewId="0">
      <selection activeCell="D51" sqref="D51"/>
    </sheetView>
  </sheetViews>
  <sheetFormatPr defaultRowHeight="15"/>
  <cols>
    <col min="2" max="2" width="27.28515625" customWidth="1"/>
    <col min="3" max="3" width="21" customWidth="1"/>
    <col min="4" max="4" width="26.28515625" customWidth="1"/>
    <col min="5" max="5" width="30" customWidth="1"/>
    <col min="6" max="6" width="28.5703125" customWidth="1"/>
    <col min="7" max="7" width="34.85546875" customWidth="1"/>
    <col min="8" max="8" width="36.140625" customWidth="1"/>
  </cols>
  <sheetData>
    <row r="1" spans="1:8" ht="34.5">
      <c r="A1" s="431" t="s">
        <v>20</v>
      </c>
      <c r="B1" s="431" t="s">
        <v>77</v>
      </c>
      <c r="C1" s="431" t="s">
        <v>13</v>
      </c>
      <c r="D1" s="431" t="s">
        <v>1126</v>
      </c>
      <c r="E1" s="431" t="s">
        <v>1127</v>
      </c>
      <c r="F1" s="431" t="s">
        <v>1128</v>
      </c>
      <c r="G1" s="431" t="s">
        <v>1129</v>
      </c>
      <c r="H1" s="431" t="s">
        <v>1130</v>
      </c>
    </row>
    <row r="2" spans="1:8">
      <c r="A2" s="431"/>
      <c r="B2" s="1118" t="s">
        <v>204</v>
      </c>
      <c r="C2" s="1118"/>
      <c r="D2" s="1118"/>
      <c r="E2" s="1118"/>
      <c r="F2" s="1118"/>
      <c r="G2" s="1118"/>
      <c r="H2" s="1118"/>
    </row>
    <row r="3" spans="1:8" ht="34.5">
      <c r="A3" s="431">
        <v>1</v>
      </c>
      <c r="B3" s="433" t="s">
        <v>1131</v>
      </c>
      <c r="C3" s="431" t="s">
        <v>215</v>
      </c>
      <c r="D3" s="431" t="s">
        <v>1132</v>
      </c>
      <c r="E3" s="431" t="s">
        <v>44</v>
      </c>
      <c r="F3" s="431" t="s">
        <v>1133</v>
      </c>
      <c r="G3" s="431" t="s">
        <v>1171</v>
      </c>
      <c r="H3" s="431" t="s">
        <v>1134</v>
      </c>
    </row>
    <row r="4" spans="1:8" ht="34.5">
      <c r="A4" s="431">
        <v>2</v>
      </c>
      <c r="B4" s="433" t="s">
        <v>139</v>
      </c>
      <c r="C4" s="431" t="s">
        <v>215</v>
      </c>
      <c r="D4" s="431" t="s">
        <v>1132</v>
      </c>
      <c r="E4" s="431" t="s">
        <v>44</v>
      </c>
      <c r="F4" s="431" t="s">
        <v>1133</v>
      </c>
      <c r="G4" s="431" t="s">
        <v>1171</v>
      </c>
      <c r="H4" s="431" t="s">
        <v>1134</v>
      </c>
    </row>
    <row r="5" spans="1:8" ht="34.5">
      <c r="A5" s="431">
        <v>3</v>
      </c>
      <c r="B5" s="433" t="s">
        <v>1135</v>
      </c>
      <c r="C5" s="431" t="s">
        <v>210</v>
      </c>
      <c r="D5" s="431" t="s">
        <v>1136</v>
      </c>
      <c r="E5" s="431" t="s">
        <v>44</v>
      </c>
      <c r="F5" s="431" t="s">
        <v>1133</v>
      </c>
      <c r="G5" s="431" t="s">
        <v>1171</v>
      </c>
      <c r="H5" s="431" t="s">
        <v>1134</v>
      </c>
    </row>
    <row r="6" spans="1:8">
      <c r="A6" s="1108">
        <v>4</v>
      </c>
      <c r="B6" s="1118" t="s">
        <v>212</v>
      </c>
      <c r="C6" s="1108" t="s">
        <v>210</v>
      </c>
      <c r="D6" s="1111" t="s">
        <v>1132</v>
      </c>
      <c r="E6" s="1108" t="s">
        <v>44</v>
      </c>
      <c r="F6" s="1108" t="s">
        <v>1133</v>
      </c>
      <c r="G6" s="1108" t="s">
        <v>1171</v>
      </c>
      <c r="H6" s="1108" t="s">
        <v>1134</v>
      </c>
    </row>
    <row r="7" spans="1:8">
      <c r="A7" s="1108"/>
      <c r="B7" s="1118"/>
      <c r="C7" s="1108"/>
      <c r="D7" s="1112"/>
      <c r="E7" s="1108"/>
      <c r="F7" s="1108"/>
      <c r="G7" s="1108"/>
      <c r="H7" s="1108"/>
    </row>
    <row r="8" spans="1:8">
      <c r="A8" s="1108">
        <v>5</v>
      </c>
      <c r="B8" s="1118" t="s">
        <v>1137</v>
      </c>
      <c r="C8" s="1108" t="s">
        <v>210</v>
      </c>
      <c r="D8" s="1111" t="s">
        <v>1132</v>
      </c>
      <c r="E8" s="1108" t="s">
        <v>44</v>
      </c>
      <c r="F8" s="1108" t="s">
        <v>1133</v>
      </c>
      <c r="G8" s="1108" t="s">
        <v>1171</v>
      </c>
      <c r="H8" s="1108" t="s">
        <v>1134</v>
      </c>
    </row>
    <row r="9" spans="1:8">
      <c r="A9" s="1108"/>
      <c r="B9" s="1118"/>
      <c r="C9" s="1108"/>
      <c r="D9" s="1112"/>
      <c r="E9" s="1108"/>
      <c r="F9" s="1108"/>
      <c r="G9" s="1108"/>
      <c r="H9" s="1108"/>
    </row>
    <row r="10" spans="1:8" ht="34.5">
      <c r="A10" s="431">
        <v>6</v>
      </c>
      <c r="B10" s="433" t="s">
        <v>1138</v>
      </c>
      <c r="C10" s="431" t="s">
        <v>210</v>
      </c>
      <c r="D10" s="431" t="s">
        <v>1132</v>
      </c>
      <c r="E10" s="431" t="s">
        <v>44</v>
      </c>
      <c r="F10" s="431" t="s">
        <v>1139</v>
      </c>
      <c r="G10" s="431" t="s">
        <v>1172</v>
      </c>
      <c r="H10" s="431" t="s">
        <v>1134</v>
      </c>
    </row>
    <row r="11" spans="1:8" ht="23.25">
      <c r="A11" s="431">
        <v>7</v>
      </c>
      <c r="B11" s="433" t="s">
        <v>141</v>
      </c>
      <c r="C11" s="431" t="s">
        <v>267</v>
      </c>
      <c r="D11" s="431" t="s">
        <v>1140</v>
      </c>
      <c r="E11" s="431" t="s">
        <v>44</v>
      </c>
      <c r="F11" s="431" t="s">
        <v>1141</v>
      </c>
      <c r="G11" s="431" t="s">
        <v>1171</v>
      </c>
      <c r="H11" s="431" t="s">
        <v>1142</v>
      </c>
    </row>
    <row r="12" spans="1:8" ht="135.75">
      <c r="A12" s="431">
        <v>8</v>
      </c>
      <c r="B12" s="433" t="s">
        <v>1143</v>
      </c>
      <c r="C12" s="431" t="s">
        <v>210</v>
      </c>
      <c r="D12" s="431" t="s">
        <v>1140</v>
      </c>
      <c r="E12" s="431" t="s">
        <v>1183</v>
      </c>
      <c r="F12" s="431" t="s">
        <v>1186</v>
      </c>
      <c r="G12" s="431" t="s">
        <v>1177</v>
      </c>
      <c r="H12" s="431" t="s">
        <v>138</v>
      </c>
    </row>
    <row r="13" spans="1:8" ht="180.75" customHeight="1">
      <c r="A13" s="600"/>
      <c r="B13" s="603" t="s">
        <v>1145</v>
      </c>
      <c r="C13" s="599" t="s">
        <v>256</v>
      </c>
      <c r="D13" s="599" t="s">
        <v>1140</v>
      </c>
      <c r="E13" s="598" t="s">
        <v>1182</v>
      </c>
      <c r="F13" s="599" t="s">
        <v>1187</v>
      </c>
      <c r="G13" s="599" t="s">
        <v>1178</v>
      </c>
      <c r="H13" s="599" t="s">
        <v>138</v>
      </c>
    </row>
    <row r="14" spans="1:8">
      <c r="A14" s="435">
        <v>1</v>
      </c>
      <c r="B14" s="1119" t="s">
        <v>1151</v>
      </c>
      <c r="C14" s="1119"/>
      <c r="D14" s="1119"/>
      <c r="E14" s="1119"/>
      <c r="F14" s="1119"/>
      <c r="G14" s="1119"/>
      <c r="H14" s="1119"/>
    </row>
    <row r="15" spans="1:8" ht="45.75">
      <c r="A15" s="604" t="s">
        <v>42</v>
      </c>
      <c r="B15" s="434" t="s">
        <v>1152</v>
      </c>
      <c r="C15" s="435" t="s">
        <v>275</v>
      </c>
      <c r="D15" s="435" t="s">
        <v>1144</v>
      </c>
      <c r="E15" s="435" t="s">
        <v>44</v>
      </c>
      <c r="F15" s="435" t="s">
        <v>1153</v>
      </c>
      <c r="G15" s="435" t="s">
        <v>1154</v>
      </c>
      <c r="H15" s="435" t="s">
        <v>138</v>
      </c>
    </row>
    <row r="16" spans="1:8">
      <c r="A16" s="435" t="s">
        <v>63</v>
      </c>
      <c r="B16" s="1115" t="s">
        <v>1146</v>
      </c>
      <c r="C16" s="1116"/>
      <c r="D16" s="1116"/>
      <c r="E16" s="1116"/>
      <c r="F16" s="1116"/>
      <c r="G16" s="1116"/>
      <c r="H16" s="1117"/>
    </row>
    <row r="17" spans="1:8">
      <c r="A17" s="1114" t="s">
        <v>1147</v>
      </c>
      <c r="B17" s="1120" t="s">
        <v>1148</v>
      </c>
      <c r="C17" s="1114" t="s">
        <v>275</v>
      </c>
      <c r="D17" s="1114" t="s">
        <v>1144</v>
      </c>
      <c r="E17" s="435" t="s">
        <v>1124</v>
      </c>
      <c r="F17" s="1114" t="s">
        <v>1149</v>
      </c>
      <c r="G17" s="1114" t="s">
        <v>1150</v>
      </c>
      <c r="H17" s="1114" t="s">
        <v>138</v>
      </c>
    </row>
    <row r="18" spans="1:8" ht="34.5">
      <c r="A18" s="1114"/>
      <c r="B18" s="1121"/>
      <c r="C18" s="1114"/>
      <c r="D18" s="1114"/>
      <c r="E18" s="435" t="s">
        <v>1184</v>
      </c>
      <c r="F18" s="1114"/>
      <c r="G18" s="1114"/>
      <c r="H18" s="1114"/>
    </row>
    <row r="19" spans="1:8">
      <c r="A19" s="355" t="s">
        <v>41</v>
      </c>
      <c r="B19" s="1105" t="s">
        <v>276</v>
      </c>
      <c r="C19" s="1106"/>
      <c r="D19" s="1106"/>
      <c r="E19" s="1106"/>
      <c r="F19" s="1106"/>
      <c r="G19" s="1106"/>
      <c r="H19" s="1107"/>
    </row>
    <row r="20" spans="1:8">
      <c r="A20" s="351" t="s">
        <v>41</v>
      </c>
      <c r="B20" s="351" t="s">
        <v>79</v>
      </c>
      <c r="C20" s="351" t="s">
        <v>79</v>
      </c>
      <c r="D20" s="351" t="s">
        <v>79</v>
      </c>
      <c r="E20" s="351" t="s">
        <v>79</v>
      </c>
      <c r="F20" s="351" t="s">
        <v>79</v>
      </c>
      <c r="G20" s="351" t="s">
        <v>79</v>
      </c>
      <c r="H20" s="351" t="s">
        <v>79</v>
      </c>
    </row>
    <row r="21" spans="1:8">
      <c r="A21" s="355" t="s">
        <v>63</v>
      </c>
      <c r="B21" s="1105" t="s">
        <v>187</v>
      </c>
      <c r="C21" s="1106"/>
      <c r="D21" s="1106"/>
      <c r="E21" s="1106"/>
      <c r="F21" s="1106"/>
      <c r="G21" s="1106"/>
      <c r="H21" s="1107"/>
    </row>
    <row r="22" spans="1:8">
      <c r="A22" s="352" t="s">
        <v>41</v>
      </c>
      <c r="B22" s="351" t="s">
        <v>79</v>
      </c>
      <c r="C22" s="351" t="s">
        <v>79</v>
      </c>
      <c r="D22" s="351" t="s">
        <v>79</v>
      </c>
      <c r="E22" s="351" t="s">
        <v>79</v>
      </c>
      <c r="F22" s="351" t="s">
        <v>79</v>
      </c>
      <c r="G22" s="351" t="s">
        <v>79</v>
      </c>
      <c r="H22" s="351" t="s">
        <v>79</v>
      </c>
    </row>
    <row r="23" spans="1:8">
      <c r="A23" s="355">
        <v>3</v>
      </c>
      <c r="B23" s="1104" t="s">
        <v>725</v>
      </c>
      <c r="C23" s="1104"/>
      <c r="D23" s="1104"/>
      <c r="E23" s="1104"/>
      <c r="F23" s="1104"/>
      <c r="G23" s="1104"/>
      <c r="H23" s="1104"/>
    </row>
    <row r="24" spans="1:8" ht="135.75">
      <c r="A24" s="351" t="s">
        <v>41</v>
      </c>
      <c r="B24" s="353" t="s">
        <v>144</v>
      </c>
      <c r="C24" s="351" t="s">
        <v>256</v>
      </c>
      <c r="D24" s="351" t="s">
        <v>1140</v>
      </c>
      <c r="E24" s="351" t="s">
        <v>1163</v>
      </c>
      <c r="F24" s="351" t="s">
        <v>1186</v>
      </c>
      <c r="G24" s="351" t="s">
        <v>1179</v>
      </c>
      <c r="H24" s="351" t="s">
        <v>138</v>
      </c>
    </row>
    <row r="25" spans="1:8" ht="158.25">
      <c r="A25" s="351" t="s">
        <v>63</v>
      </c>
      <c r="B25" s="353" t="s">
        <v>145</v>
      </c>
      <c r="C25" s="431" t="s">
        <v>256</v>
      </c>
      <c r="D25" s="431" t="s">
        <v>1140</v>
      </c>
      <c r="E25" s="431" t="s">
        <v>44</v>
      </c>
      <c r="F25" s="431" t="s">
        <v>1188</v>
      </c>
      <c r="G25" s="431" t="s">
        <v>1173</v>
      </c>
      <c r="H25" s="431" t="s">
        <v>1155</v>
      </c>
    </row>
    <row r="26" spans="1:8" ht="158.25">
      <c r="A26" s="351" t="s">
        <v>69</v>
      </c>
      <c r="B26" s="353" t="s">
        <v>146</v>
      </c>
      <c r="C26" s="431" t="s">
        <v>256</v>
      </c>
      <c r="D26" s="431" t="s">
        <v>1164</v>
      </c>
      <c r="E26" s="431" t="s">
        <v>44</v>
      </c>
      <c r="F26" s="431" t="s">
        <v>1188</v>
      </c>
      <c r="G26" s="431" t="s">
        <v>1173</v>
      </c>
      <c r="H26" s="431" t="s">
        <v>1155</v>
      </c>
    </row>
    <row r="27" spans="1:8" ht="158.25">
      <c r="A27" s="351" t="s">
        <v>74</v>
      </c>
      <c r="B27" s="353" t="s">
        <v>188</v>
      </c>
      <c r="C27" s="431" t="s">
        <v>256</v>
      </c>
      <c r="D27" s="431" t="s">
        <v>1140</v>
      </c>
      <c r="E27" s="431" t="s">
        <v>44</v>
      </c>
      <c r="F27" s="431" t="s">
        <v>1188</v>
      </c>
      <c r="G27" s="431" t="s">
        <v>1173</v>
      </c>
      <c r="H27" s="431" t="s">
        <v>1155</v>
      </c>
    </row>
    <row r="28" spans="1:8">
      <c r="A28" s="431" t="s">
        <v>74</v>
      </c>
      <c r="B28" s="1104" t="s">
        <v>1156</v>
      </c>
      <c r="C28" s="1104"/>
      <c r="D28" s="1104"/>
      <c r="E28" s="1104"/>
      <c r="F28" s="1104"/>
      <c r="G28" s="1104"/>
      <c r="H28" s="1104"/>
    </row>
    <row r="29" spans="1:8">
      <c r="A29" s="1108" t="s">
        <v>41</v>
      </c>
      <c r="B29" s="1109" t="s">
        <v>147</v>
      </c>
      <c r="C29" s="1108" t="s">
        <v>256</v>
      </c>
      <c r="D29" s="1108"/>
      <c r="E29" s="1111" t="s">
        <v>1124</v>
      </c>
      <c r="F29" s="1108" t="s">
        <v>1157</v>
      </c>
      <c r="G29" s="1108" t="s">
        <v>1320</v>
      </c>
      <c r="H29" s="1108" t="s">
        <v>138</v>
      </c>
    </row>
    <row r="30" spans="1:8">
      <c r="A30" s="1108"/>
      <c r="B30" s="1113"/>
      <c r="C30" s="1108"/>
      <c r="D30" s="1108"/>
      <c r="E30" s="1112"/>
      <c r="F30" s="1108"/>
      <c r="G30" s="1108"/>
      <c r="H30" s="1108"/>
    </row>
    <row r="31" spans="1:8" ht="24">
      <c r="A31" s="1108"/>
      <c r="B31" s="1110"/>
      <c r="C31" s="1108"/>
      <c r="D31" s="1108"/>
      <c r="E31" s="431" t="s">
        <v>1165</v>
      </c>
      <c r="F31" s="1108"/>
      <c r="G31" s="1108"/>
      <c r="H31" s="1108"/>
    </row>
    <row r="32" spans="1:8">
      <c r="A32" s="431" t="s">
        <v>133</v>
      </c>
      <c r="B32" s="1104" t="s">
        <v>263</v>
      </c>
      <c r="C32" s="1104"/>
      <c r="D32" s="1104"/>
      <c r="E32" s="1104"/>
      <c r="F32" s="1104"/>
      <c r="G32" s="1104"/>
      <c r="H32" s="1104"/>
    </row>
    <row r="33" spans="1:8">
      <c r="A33" s="431" t="s">
        <v>41</v>
      </c>
      <c r="B33" s="351" t="s">
        <v>79</v>
      </c>
      <c r="C33" s="351" t="s">
        <v>79</v>
      </c>
      <c r="D33" s="351" t="s">
        <v>79</v>
      </c>
      <c r="E33" s="351" t="s">
        <v>79</v>
      </c>
      <c r="F33" s="351" t="s">
        <v>79</v>
      </c>
      <c r="G33" s="351" t="s">
        <v>79</v>
      </c>
      <c r="H33" s="351" t="s">
        <v>79</v>
      </c>
    </row>
    <row r="34" spans="1:8">
      <c r="A34" s="431" t="s">
        <v>363</v>
      </c>
      <c r="B34" s="1104" t="s">
        <v>191</v>
      </c>
      <c r="C34" s="1104"/>
      <c r="D34" s="1104"/>
      <c r="E34" s="1104"/>
      <c r="F34" s="1104"/>
      <c r="G34" s="1104"/>
      <c r="H34" s="1104"/>
    </row>
    <row r="35" spans="1:8" ht="23.25">
      <c r="A35" s="431" t="s">
        <v>41</v>
      </c>
      <c r="B35" s="433" t="s">
        <v>1131</v>
      </c>
      <c r="C35" s="351" t="s">
        <v>79</v>
      </c>
      <c r="D35" s="351" t="s">
        <v>79</v>
      </c>
      <c r="E35" s="351" t="s">
        <v>79</v>
      </c>
      <c r="F35" s="351" t="s">
        <v>79</v>
      </c>
      <c r="G35" s="351" t="s">
        <v>79</v>
      </c>
      <c r="H35" s="351" t="s">
        <v>79</v>
      </c>
    </row>
    <row r="36" spans="1:8">
      <c r="A36" s="431" t="s">
        <v>179</v>
      </c>
      <c r="B36" s="1104" t="s">
        <v>192</v>
      </c>
      <c r="C36" s="1104"/>
      <c r="D36" s="1104"/>
      <c r="E36" s="1104"/>
      <c r="F36" s="1104"/>
      <c r="G36" s="1104"/>
      <c r="H36" s="1104"/>
    </row>
    <row r="37" spans="1:8" ht="34.5">
      <c r="A37" s="431" t="s">
        <v>41</v>
      </c>
      <c r="B37" s="433" t="s">
        <v>402</v>
      </c>
      <c r="C37" s="431" t="s">
        <v>210</v>
      </c>
      <c r="D37" s="431" t="s">
        <v>1144</v>
      </c>
      <c r="E37" s="431" t="s">
        <v>44</v>
      </c>
      <c r="F37" s="431" t="s">
        <v>1158</v>
      </c>
      <c r="G37" s="431" t="s">
        <v>1174</v>
      </c>
      <c r="H37" s="431" t="s">
        <v>138</v>
      </c>
    </row>
    <row r="38" spans="1:8">
      <c r="A38" s="1108" t="s">
        <v>63</v>
      </c>
      <c r="B38" s="1109" t="s">
        <v>1159</v>
      </c>
      <c r="C38" s="1108" t="s">
        <v>256</v>
      </c>
      <c r="D38" s="1108" t="s">
        <v>1140</v>
      </c>
      <c r="E38" s="1111" t="s">
        <v>1185</v>
      </c>
      <c r="F38" s="1108" t="s">
        <v>1186</v>
      </c>
      <c r="G38" s="1108" t="s">
        <v>1180</v>
      </c>
      <c r="H38" s="1108" t="s">
        <v>138</v>
      </c>
    </row>
    <row r="39" spans="1:8">
      <c r="A39" s="1108"/>
      <c r="B39" s="1110"/>
      <c r="C39" s="1108"/>
      <c r="D39" s="1108"/>
      <c r="E39" s="1112"/>
      <c r="F39" s="1108"/>
      <c r="G39" s="1108"/>
      <c r="H39" s="1108"/>
    </row>
    <row r="40" spans="1:8">
      <c r="A40" s="431" t="s">
        <v>371</v>
      </c>
      <c r="B40" s="1104" t="s">
        <v>635</v>
      </c>
      <c r="C40" s="1104"/>
      <c r="D40" s="1104"/>
      <c r="E40" s="1104"/>
      <c r="F40" s="1104"/>
      <c r="G40" s="1104"/>
      <c r="H40" s="1104"/>
    </row>
    <row r="41" spans="1:8" ht="34.5">
      <c r="A41" s="431" t="s">
        <v>41</v>
      </c>
      <c r="B41" s="433" t="s">
        <v>424</v>
      </c>
      <c r="C41" s="431" t="s">
        <v>302</v>
      </c>
      <c r="D41" s="431" t="s">
        <v>1140</v>
      </c>
      <c r="E41" s="431" t="s">
        <v>79</v>
      </c>
      <c r="F41" s="431" t="s">
        <v>79</v>
      </c>
      <c r="G41" s="431" t="s">
        <v>79</v>
      </c>
      <c r="H41" s="431" t="s">
        <v>138</v>
      </c>
    </row>
    <row r="42" spans="1:8">
      <c r="A42" s="431" t="s">
        <v>466</v>
      </c>
      <c r="B42" s="1104" t="s">
        <v>232</v>
      </c>
      <c r="C42" s="1104"/>
      <c r="D42" s="1104"/>
      <c r="E42" s="1104"/>
      <c r="F42" s="1104"/>
      <c r="G42" s="1104"/>
      <c r="H42" s="1104"/>
    </row>
    <row r="43" spans="1:8">
      <c r="A43" s="431" t="s">
        <v>41</v>
      </c>
      <c r="B43" s="431" t="s">
        <v>79</v>
      </c>
      <c r="C43" s="431" t="s">
        <v>79</v>
      </c>
      <c r="D43" s="431" t="s">
        <v>79</v>
      </c>
      <c r="E43" s="431" t="s">
        <v>79</v>
      </c>
      <c r="F43" s="431" t="s">
        <v>79</v>
      </c>
      <c r="G43" s="431" t="s">
        <v>79</v>
      </c>
      <c r="H43" s="431" t="s">
        <v>79</v>
      </c>
    </row>
    <row r="44" spans="1:8">
      <c r="A44" s="431" t="s">
        <v>470</v>
      </c>
      <c r="B44" s="1104" t="s">
        <v>724</v>
      </c>
      <c r="C44" s="1104"/>
      <c r="D44" s="1104"/>
      <c r="E44" s="1104"/>
      <c r="F44" s="1104"/>
      <c r="G44" s="1104"/>
      <c r="H44" s="1104"/>
    </row>
    <row r="45" spans="1:8">
      <c r="A45" s="431" t="s">
        <v>41</v>
      </c>
      <c r="B45" s="431" t="s">
        <v>79</v>
      </c>
      <c r="C45" s="431" t="s">
        <v>79</v>
      </c>
      <c r="D45" s="431" t="s">
        <v>79</v>
      </c>
      <c r="E45" s="431" t="s">
        <v>79</v>
      </c>
      <c r="F45" s="431" t="s">
        <v>79</v>
      </c>
      <c r="G45" s="431" t="s">
        <v>79</v>
      </c>
      <c r="H45" s="431" t="s">
        <v>79</v>
      </c>
    </row>
    <row r="46" spans="1:8">
      <c r="A46" s="431" t="s">
        <v>497</v>
      </c>
      <c r="B46" s="1104" t="s">
        <v>195</v>
      </c>
      <c r="C46" s="1104"/>
      <c r="D46" s="1104"/>
      <c r="E46" s="1104"/>
      <c r="F46" s="1104"/>
      <c r="G46" s="1104"/>
      <c r="H46" s="1104"/>
    </row>
    <row r="47" spans="1:8" ht="23.25">
      <c r="A47" s="431" t="s">
        <v>41</v>
      </c>
      <c r="B47" s="433" t="s">
        <v>441</v>
      </c>
      <c r="C47" s="431" t="s">
        <v>256</v>
      </c>
      <c r="D47" s="431" t="s">
        <v>1140</v>
      </c>
      <c r="E47" s="431" t="s">
        <v>79</v>
      </c>
      <c r="F47" s="431" t="s">
        <v>79</v>
      </c>
      <c r="G47" s="431" t="s">
        <v>79</v>
      </c>
      <c r="H47" s="431" t="s">
        <v>138</v>
      </c>
    </row>
    <row r="48" spans="1:8">
      <c r="A48" s="431" t="s">
        <v>476</v>
      </c>
      <c r="B48" s="1104" t="s">
        <v>196</v>
      </c>
      <c r="C48" s="1104"/>
      <c r="D48" s="1104"/>
      <c r="E48" s="1104"/>
      <c r="F48" s="1104"/>
      <c r="G48" s="1104"/>
      <c r="H48" s="1104"/>
    </row>
    <row r="49" spans="1:8" ht="34.5">
      <c r="A49" s="431" t="s">
        <v>41</v>
      </c>
      <c r="B49" s="433" t="s">
        <v>1175</v>
      </c>
      <c r="C49" s="431" t="s">
        <v>210</v>
      </c>
      <c r="D49" s="431" t="s">
        <v>1132</v>
      </c>
      <c r="E49" s="431" t="s">
        <v>44</v>
      </c>
      <c r="F49" s="431" t="s">
        <v>1133</v>
      </c>
      <c r="G49" s="431" t="s">
        <v>1171</v>
      </c>
      <c r="H49" s="431" t="s">
        <v>1134</v>
      </c>
    </row>
    <row r="50" spans="1:8" ht="34.5">
      <c r="A50" s="431" t="s">
        <v>63</v>
      </c>
      <c r="B50" s="433" t="s">
        <v>1160</v>
      </c>
      <c r="C50" s="431" t="s">
        <v>210</v>
      </c>
      <c r="D50" s="431" t="s">
        <v>1132</v>
      </c>
      <c r="E50" s="431" t="s">
        <v>44</v>
      </c>
      <c r="F50" s="431" t="s">
        <v>1133</v>
      </c>
      <c r="G50" s="431" t="s">
        <v>1171</v>
      </c>
      <c r="H50" s="431" t="s">
        <v>1134</v>
      </c>
    </row>
    <row r="51" spans="1:8" ht="135.75">
      <c r="A51" s="432" t="s">
        <v>69</v>
      </c>
      <c r="B51" s="433" t="s">
        <v>447</v>
      </c>
      <c r="C51" s="431" t="s">
        <v>256</v>
      </c>
      <c r="D51" s="431" t="s">
        <v>1140</v>
      </c>
      <c r="E51" s="431" t="s">
        <v>1189</v>
      </c>
      <c r="F51" s="431" t="s">
        <v>1186</v>
      </c>
      <c r="G51" s="431" t="s">
        <v>1180</v>
      </c>
      <c r="H51" s="431" t="s">
        <v>138</v>
      </c>
    </row>
    <row r="52" spans="1:8">
      <c r="A52" s="431" t="s">
        <v>482</v>
      </c>
      <c r="B52" s="1104" t="s">
        <v>597</v>
      </c>
      <c r="C52" s="1104"/>
      <c r="D52" s="1104"/>
      <c r="E52" s="1104"/>
      <c r="F52" s="1104"/>
      <c r="G52" s="1104"/>
      <c r="H52" s="1104"/>
    </row>
    <row r="53" spans="1:8" ht="79.5">
      <c r="A53" s="436">
        <v>1</v>
      </c>
      <c r="B53" s="437" t="s">
        <v>1321</v>
      </c>
      <c r="C53" s="436" t="s">
        <v>275</v>
      </c>
      <c r="D53" s="436" t="s">
        <v>1140</v>
      </c>
      <c r="E53" s="436" t="s">
        <v>79</v>
      </c>
      <c r="F53" s="436" t="s">
        <v>1322</v>
      </c>
      <c r="G53" s="436" t="s">
        <v>79</v>
      </c>
      <c r="H53" s="436" t="s">
        <v>138</v>
      </c>
    </row>
    <row r="54" spans="1:8" ht="79.5">
      <c r="A54" s="601">
        <v>2</v>
      </c>
      <c r="B54" s="602" t="s">
        <v>602</v>
      </c>
      <c r="C54" s="601" t="s">
        <v>275</v>
      </c>
      <c r="D54" s="601" t="s">
        <v>1144</v>
      </c>
      <c r="E54" s="613" t="s">
        <v>79</v>
      </c>
      <c r="F54" s="601" t="s">
        <v>1153</v>
      </c>
      <c r="G54" s="601" t="s">
        <v>79</v>
      </c>
      <c r="H54" s="601" t="s">
        <v>138</v>
      </c>
    </row>
    <row r="55" spans="1:8" ht="45.75">
      <c r="A55" s="431">
        <v>3</v>
      </c>
      <c r="B55" s="433" t="s">
        <v>603</v>
      </c>
      <c r="C55" s="351" t="s">
        <v>275</v>
      </c>
      <c r="D55" s="351" t="s">
        <v>1140</v>
      </c>
      <c r="E55" s="431" t="s">
        <v>79</v>
      </c>
      <c r="F55" s="431" t="s">
        <v>1323</v>
      </c>
      <c r="G55" s="431" t="s">
        <v>79</v>
      </c>
      <c r="H55" s="431" t="s">
        <v>138</v>
      </c>
    </row>
    <row r="56" spans="1:8" ht="45.75">
      <c r="A56" s="733">
        <v>4</v>
      </c>
      <c r="B56" s="734" t="s">
        <v>1456</v>
      </c>
      <c r="C56" s="733" t="s">
        <v>275</v>
      </c>
      <c r="D56" s="733" t="s">
        <v>1140</v>
      </c>
      <c r="E56" s="733" t="s">
        <v>79</v>
      </c>
      <c r="F56" s="733" t="s">
        <v>1323</v>
      </c>
      <c r="G56" s="733" t="s">
        <v>79</v>
      </c>
      <c r="H56" s="733" t="s">
        <v>138</v>
      </c>
    </row>
    <row r="57" spans="1:8">
      <c r="A57" s="431" t="s">
        <v>486</v>
      </c>
      <c r="B57" s="1104" t="s">
        <v>626</v>
      </c>
      <c r="C57" s="1104"/>
      <c r="D57" s="1104"/>
      <c r="E57" s="1104"/>
      <c r="F57" s="1104"/>
      <c r="G57" s="1104"/>
      <c r="H57" s="1104"/>
    </row>
    <row r="58" spans="1:8" ht="102">
      <c r="A58" s="431" t="s">
        <v>41</v>
      </c>
      <c r="B58" s="433" t="s">
        <v>452</v>
      </c>
      <c r="C58" s="431" t="s">
        <v>256</v>
      </c>
      <c r="D58" s="431" t="s">
        <v>1140</v>
      </c>
      <c r="E58" s="431" t="s">
        <v>1168</v>
      </c>
      <c r="F58" s="431" t="s">
        <v>1153</v>
      </c>
      <c r="G58" s="431" t="s">
        <v>1181</v>
      </c>
      <c r="H58" s="431" t="s">
        <v>138</v>
      </c>
    </row>
    <row r="59" spans="1:8" ht="113.25">
      <c r="A59" s="431" t="s">
        <v>63</v>
      </c>
      <c r="B59" s="433" t="s">
        <v>453</v>
      </c>
      <c r="C59" s="431" t="s">
        <v>256</v>
      </c>
      <c r="D59" s="431" t="s">
        <v>1140</v>
      </c>
      <c r="E59" s="431" t="s">
        <v>1169</v>
      </c>
      <c r="F59" s="431" t="s">
        <v>1153</v>
      </c>
      <c r="G59" s="431" t="s">
        <v>1181</v>
      </c>
      <c r="H59" s="431" t="s">
        <v>138</v>
      </c>
    </row>
    <row r="60" spans="1:8" ht="34.5">
      <c r="A60" s="431" t="s">
        <v>69</v>
      </c>
      <c r="B60" s="433" t="s">
        <v>455</v>
      </c>
      <c r="C60" s="431" t="s">
        <v>210</v>
      </c>
      <c r="D60" s="431" t="s">
        <v>1140</v>
      </c>
      <c r="E60" s="431" t="s">
        <v>79</v>
      </c>
      <c r="F60" s="431" t="s">
        <v>1161</v>
      </c>
      <c r="G60" s="431" t="s">
        <v>1176</v>
      </c>
      <c r="H60" s="431" t="s">
        <v>138</v>
      </c>
    </row>
    <row r="61" spans="1:8" ht="45.75">
      <c r="A61" s="431" t="s">
        <v>74</v>
      </c>
      <c r="B61" s="433" t="s">
        <v>454</v>
      </c>
      <c r="C61" s="431" t="s">
        <v>210</v>
      </c>
      <c r="D61" s="431" t="s">
        <v>1140</v>
      </c>
      <c r="E61" s="431" t="s">
        <v>79</v>
      </c>
      <c r="F61" s="431" t="s">
        <v>1161</v>
      </c>
      <c r="G61" s="431" t="s">
        <v>1176</v>
      </c>
      <c r="H61" s="431" t="s">
        <v>138</v>
      </c>
    </row>
    <row r="62" spans="1:8" ht="35.25" customHeight="1">
      <c r="A62" s="431" t="s">
        <v>1166</v>
      </c>
      <c r="B62" s="1105" t="s">
        <v>726</v>
      </c>
      <c r="C62" s="1106"/>
      <c r="D62" s="1106"/>
      <c r="E62" s="1106"/>
      <c r="F62" s="1106"/>
      <c r="G62" s="1106"/>
      <c r="H62" s="1107"/>
    </row>
    <row r="63" spans="1:8" ht="68.25">
      <c r="A63" s="431" t="s">
        <v>41</v>
      </c>
      <c r="B63" s="431" t="s">
        <v>514</v>
      </c>
      <c r="C63" s="431" t="s">
        <v>513</v>
      </c>
      <c r="D63" s="431" t="s">
        <v>1140</v>
      </c>
      <c r="E63" s="431" t="s">
        <v>79</v>
      </c>
      <c r="F63" s="431" t="s">
        <v>1162</v>
      </c>
      <c r="G63" s="431" t="s">
        <v>1176</v>
      </c>
      <c r="H63" s="431" t="s">
        <v>138</v>
      </c>
    </row>
    <row r="64" spans="1:8">
      <c r="A64" s="431" t="s">
        <v>1167</v>
      </c>
      <c r="B64" s="1104" t="s">
        <v>264</v>
      </c>
      <c r="C64" s="1104"/>
      <c r="D64" s="1104"/>
      <c r="E64" s="1104"/>
      <c r="F64" s="1104"/>
      <c r="G64" s="1104"/>
      <c r="H64" s="1104"/>
    </row>
    <row r="65" spans="1:8" ht="113.25">
      <c r="A65" s="431" t="s">
        <v>41</v>
      </c>
      <c r="B65" s="431" t="s">
        <v>516</v>
      </c>
      <c r="C65" s="431" t="s">
        <v>256</v>
      </c>
      <c r="D65" s="431" t="s">
        <v>1140</v>
      </c>
      <c r="E65" s="431" t="s">
        <v>79</v>
      </c>
      <c r="F65" s="431" t="s">
        <v>79</v>
      </c>
      <c r="G65" s="431" t="s">
        <v>79</v>
      </c>
      <c r="H65" s="431" t="s">
        <v>138</v>
      </c>
    </row>
    <row r="66" spans="1:8">
      <c r="A66" s="431" t="s">
        <v>1170</v>
      </c>
      <c r="B66" s="1104" t="s">
        <v>201</v>
      </c>
      <c r="C66" s="1104"/>
      <c r="D66" s="1104"/>
      <c r="E66" s="1104"/>
      <c r="F66" s="1104"/>
      <c r="G66" s="1104"/>
      <c r="H66" s="1104"/>
    </row>
    <row r="67" spans="1:8">
      <c r="A67" s="431" t="s">
        <v>79</v>
      </c>
      <c r="B67" s="431" t="s">
        <v>79</v>
      </c>
      <c r="C67" s="431" t="s">
        <v>79</v>
      </c>
      <c r="D67" s="431" t="s">
        <v>79</v>
      </c>
      <c r="E67" s="431" t="s">
        <v>79</v>
      </c>
      <c r="F67" s="431" t="s">
        <v>79</v>
      </c>
      <c r="G67" s="431" t="s">
        <v>79</v>
      </c>
      <c r="H67" s="431" t="s">
        <v>79</v>
      </c>
    </row>
  </sheetData>
  <mergeCells count="59">
    <mergeCell ref="B66:H66"/>
    <mergeCell ref="F8:F9"/>
    <mergeCell ref="D8:D9"/>
    <mergeCell ref="A8:A9"/>
    <mergeCell ref="B8:B9"/>
    <mergeCell ref="C8:C9"/>
    <mergeCell ref="E8:E9"/>
    <mergeCell ref="G8:G9"/>
    <mergeCell ref="H8:H9"/>
    <mergeCell ref="B14:H14"/>
    <mergeCell ref="A17:A18"/>
    <mergeCell ref="B17:B18"/>
    <mergeCell ref="C17:C18"/>
    <mergeCell ref="D17:D18"/>
    <mergeCell ref="F17:F18"/>
    <mergeCell ref="G17:G18"/>
    <mergeCell ref="A6:A7"/>
    <mergeCell ref="B6:B7"/>
    <mergeCell ref="C6:C7"/>
    <mergeCell ref="E6:E7"/>
    <mergeCell ref="F6:F7"/>
    <mergeCell ref="D6:D7"/>
    <mergeCell ref="B16:H16"/>
    <mergeCell ref="B19:H19"/>
    <mergeCell ref="B21:H21"/>
    <mergeCell ref="B23:H23"/>
    <mergeCell ref="B2:H2"/>
    <mergeCell ref="G6:G7"/>
    <mergeCell ref="H6:H7"/>
    <mergeCell ref="H38:H39"/>
    <mergeCell ref="B32:H32"/>
    <mergeCell ref="B34:H34"/>
    <mergeCell ref="B36:H36"/>
    <mergeCell ref="H17:H18"/>
    <mergeCell ref="B28:H28"/>
    <mergeCell ref="G29:G31"/>
    <mergeCell ref="H29:H31"/>
    <mergeCell ref="A29:A31"/>
    <mergeCell ref="B29:B31"/>
    <mergeCell ref="C29:C31"/>
    <mergeCell ref="D29:D31"/>
    <mergeCell ref="F29:F31"/>
    <mergeCell ref="E29:E30"/>
    <mergeCell ref="B52:H52"/>
    <mergeCell ref="B57:H57"/>
    <mergeCell ref="B62:H62"/>
    <mergeCell ref="B64:H64"/>
    <mergeCell ref="A38:A39"/>
    <mergeCell ref="B38:B39"/>
    <mergeCell ref="C38:C39"/>
    <mergeCell ref="D38:D39"/>
    <mergeCell ref="F38:F39"/>
    <mergeCell ref="E38:E39"/>
    <mergeCell ref="B46:H46"/>
    <mergeCell ref="B48:H48"/>
    <mergeCell ref="B42:H42"/>
    <mergeCell ref="B44:H44"/>
    <mergeCell ref="B40:H40"/>
    <mergeCell ref="G38:G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43</vt:i4>
      </vt:variant>
    </vt:vector>
  </HeadingPairs>
  <TitlesOfParts>
    <vt:vector size="71" baseType="lpstr">
      <vt:lpstr>1 паспорт гп</vt:lpstr>
      <vt:lpstr>2 показатели гп </vt:lpstr>
      <vt:lpstr>3 план показат гп</vt:lpstr>
      <vt:lpstr>4 структура гп</vt:lpstr>
      <vt:lpstr>5 финанс обесп </vt:lpstr>
      <vt:lpstr>5.1 Минздрав</vt:lpstr>
      <vt:lpstr>5.2 Минстрой</vt:lpstr>
      <vt:lpstr>5.3 Мин.рег</vt:lpstr>
      <vt:lpstr>5.4 Комитет по молодежн политик</vt:lpstr>
      <vt:lpstr>6 показат омсу</vt:lpstr>
      <vt:lpstr>К.02. паспорт кпм </vt:lpstr>
      <vt:lpstr>К.01.паспорт кпм </vt:lpstr>
      <vt:lpstr>К.03. паспорт кпм</vt:lpstr>
      <vt:lpstr>К.04. паспорт кпм</vt:lpstr>
      <vt:lpstr>К.05. паспорт кпм</vt:lpstr>
      <vt:lpstr>К.06. паспорт кпм </vt:lpstr>
      <vt:lpstr>К.07. паспорт кпм</vt:lpstr>
      <vt:lpstr>К.08. паспорт кпм </vt:lpstr>
      <vt:lpstr>К.09. паспорт кпм</vt:lpstr>
      <vt:lpstr>К.10. паспорт кпм</vt:lpstr>
      <vt:lpstr>К.11. паспорт кпм</vt:lpstr>
      <vt:lpstr>К.12. паспорт кпм</vt:lpstr>
      <vt:lpstr>К.13.паспорт кпм</vt:lpstr>
      <vt:lpstr>К.14. паспорт кпм </vt:lpstr>
      <vt:lpstr>К.15. паспорт кпм </vt:lpstr>
      <vt:lpstr>К.16. паспорт кпм</vt:lpstr>
      <vt:lpstr>К.17. паспорт кпм</vt:lpstr>
      <vt:lpstr>методика расчета</vt:lpstr>
      <vt:lpstr>'1 паспорт гп'!_ftnref1</vt:lpstr>
      <vt:lpstr>'1 паспорт гп'!_ftnref3</vt:lpstr>
      <vt:lpstr>'1 паспорт гп'!_ftnref4</vt:lpstr>
      <vt:lpstr>'К.01.паспорт кпм '!_Ref129119499</vt:lpstr>
      <vt:lpstr>'К.02. паспорт кпм '!_Ref129119499</vt:lpstr>
      <vt:lpstr>'К.03. паспорт кпм'!_Ref129119499</vt:lpstr>
      <vt:lpstr>'К.04. паспорт кпм'!_Ref129119499</vt:lpstr>
      <vt:lpstr>'К.05. паспорт кпм'!_Ref129119499</vt:lpstr>
      <vt:lpstr>'К.06. паспорт кпм '!_Ref129119499</vt:lpstr>
      <vt:lpstr>'К.07. паспорт кпм'!_Ref129119499</vt:lpstr>
      <vt:lpstr>'К.08. паспорт кпм '!_Ref129119499</vt:lpstr>
      <vt:lpstr>'К.09. паспорт кпм'!_Ref129119499</vt:lpstr>
      <vt:lpstr>'К.10. паспорт кпм'!_Ref129119499</vt:lpstr>
      <vt:lpstr>'К.11. паспорт кпм'!_Ref129119499</vt:lpstr>
      <vt:lpstr>'К.12. паспорт кпм'!_Ref129119499</vt:lpstr>
      <vt:lpstr>'К.01.паспорт кпм '!_Ref143871678</vt:lpstr>
      <vt:lpstr>'К.03. паспорт кпм'!_Ref143871678</vt:lpstr>
      <vt:lpstr>'К.04. паспорт кпм'!_Ref143871678</vt:lpstr>
      <vt:lpstr>'К.05. паспорт кпм'!_Ref143871678</vt:lpstr>
      <vt:lpstr>'К.06. паспорт кпм '!_Ref143871678</vt:lpstr>
      <vt:lpstr>'К.07. паспорт кпм'!_Ref143871678</vt:lpstr>
      <vt:lpstr>'2 показатели гп '!Область_печати</vt:lpstr>
      <vt:lpstr>'3 план показат гп'!Область_печати</vt:lpstr>
      <vt:lpstr>'4 структура гп'!Область_печати</vt:lpstr>
      <vt:lpstr>'5 финанс обесп '!Область_печати</vt:lpstr>
      <vt:lpstr>'5.1 Минздрав'!Область_печати</vt:lpstr>
      <vt:lpstr>'5.2 Минстрой'!Область_печати</vt:lpstr>
      <vt:lpstr>'5.3 Мин.рег'!Область_печати</vt:lpstr>
      <vt:lpstr>'5.4 Комитет по молодежн политик'!Область_печати</vt:lpstr>
      <vt:lpstr>'К.01.паспорт кпм '!Область_печати</vt:lpstr>
      <vt:lpstr>'К.02. паспорт кпм '!Область_печати</vt:lpstr>
      <vt:lpstr>'К.03. паспорт кпм'!Область_печати</vt:lpstr>
      <vt:lpstr>'К.05. паспорт кпм'!Область_печати</vt:lpstr>
      <vt:lpstr>'К.06. паспорт кпм '!Область_печати</vt:lpstr>
      <vt:lpstr>'К.07. паспорт кпм'!Область_печати</vt:lpstr>
      <vt:lpstr>'К.08. паспорт кпм '!Область_печати</vt:lpstr>
      <vt:lpstr>'К.09. паспорт кпм'!Область_печати</vt:lpstr>
      <vt:lpstr>'К.10. паспорт кпм'!Область_печати</vt:lpstr>
      <vt:lpstr>'К.12. паспорт кпм'!Область_печати</vt:lpstr>
      <vt:lpstr>'К.13.паспорт кпм'!Область_печати</vt:lpstr>
      <vt:lpstr>'К.14. паспорт кпм '!Область_печати</vt:lpstr>
      <vt:lpstr>'К.15. паспорт кпм '!Область_печати</vt:lpstr>
      <vt:lpstr>'К.17. паспорт кпм'!Область_печати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Гуреева А.А.</dc:creator>
  <cp:lastModifiedBy>martsynenko</cp:lastModifiedBy>
  <cp:revision>1</cp:revision>
  <cp:lastPrinted>2025-05-13T11:09:23Z</cp:lastPrinted>
  <dcterms:created xsi:type="dcterms:W3CDTF">2024-03-22T10:25:07Z</dcterms:created>
  <dcterms:modified xsi:type="dcterms:W3CDTF">2025-06-18T15:30:44Z</dcterms:modified>
</cp:coreProperties>
</file>