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6" yWindow="60" windowWidth="21636" windowHeight="12240"/>
  </bookViews>
  <sheets>
    <sheet name="11б. Отч ОКС" sheetId="1" r:id="rId1"/>
  </sheets>
  <definedNames>
    <definedName name="_xlnm._FilterDatabase" localSheetId="0" hidden="1">'11б. Отч ОКС'!$A$5:$Q$40</definedName>
    <definedName name="_xlnm.Print_Area" localSheetId="0">'11б. Отч ОКС'!$A$1:$Q$40</definedName>
  </definedNames>
  <calcPr calcId="125725"/>
</workbook>
</file>

<file path=xl/calcChain.xml><?xml version="1.0" encoding="utf-8"?>
<calcChain xmlns="http://schemas.openxmlformats.org/spreadsheetml/2006/main">
  <c r="N17" i="1"/>
  <c r="N18"/>
  <c r="N28"/>
  <c r="N13"/>
  <c r="N12"/>
  <c r="N11"/>
  <c r="N31"/>
  <c r="I11"/>
  <c r="J11"/>
  <c r="K11"/>
  <c r="L11"/>
  <c r="M11"/>
  <c r="H11"/>
  <c r="M13" l="1"/>
  <c r="M8" s="1"/>
  <c r="L13"/>
  <c r="L8" s="1"/>
  <c r="I13"/>
  <c r="I8" s="1"/>
  <c r="H13"/>
  <c r="H8" s="1"/>
  <c r="M12"/>
  <c r="M7" s="1"/>
  <c r="M6" s="1"/>
  <c r="N32" l="1"/>
  <c r="I31" l="1"/>
  <c r="O31" s="1"/>
  <c r="J31"/>
  <c r="K31"/>
  <c r="L31"/>
  <c r="M31"/>
  <c r="H31"/>
  <c r="P31" l="1"/>
  <c r="M26"/>
  <c r="L17" l="1"/>
  <c r="L12" s="1"/>
  <c r="L7" s="1"/>
  <c r="L6" s="1"/>
  <c r="I17" l="1"/>
  <c r="I12" s="1"/>
  <c r="I7" s="1"/>
  <c r="I6" s="1"/>
  <c r="K28" l="1"/>
  <c r="K13" s="1"/>
  <c r="K8" s="1"/>
  <c r="J22"/>
  <c r="J12" s="1"/>
  <c r="J7" s="1"/>
  <c r="K17"/>
  <c r="K12" s="1"/>
  <c r="K7" s="1"/>
  <c r="K6" l="1"/>
  <c r="I16"/>
  <c r="H17"/>
  <c r="H16" l="1"/>
  <c r="H12"/>
  <c r="L26"/>
  <c r="O26" s="1"/>
  <c r="N22" l="1"/>
  <c r="N23"/>
  <c r="N27"/>
  <c r="L21"/>
  <c r="M21"/>
  <c r="H7"/>
  <c r="H6" s="1"/>
  <c r="J9"/>
  <c r="K9"/>
  <c r="J10"/>
  <c r="K10"/>
  <c r="K26"/>
  <c r="P26" s="1"/>
  <c r="J26"/>
  <c r="N26" s="1"/>
  <c r="K21"/>
  <c r="P21" s="1"/>
  <c r="J21"/>
  <c r="J18"/>
  <c r="J13" s="1"/>
  <c r="J8" s="1"/>
  <c r="J6" s="1"/>
  <c r="N21" l="1"/>
  <c r="N8"/>
  <c r="J16"/>
  <c r="L16"/>
  <c r="O16" s="1"/>
  <c r="K16"/>
  <c r="P16" s="1"/>
  <c r="N16" l="1"/>
  <c r="N6" l="1"/>
  <c r="N7"/>
</calcChain>
</file>

<file path=xl/sharedStrings.xml><?xml version="1.0" encoding="utf-8"?>
<sst xmlns="http://schemas.openxmlformats.org/spreadsheetml/2006/main" count="80" uniqueCount="53">
  <si>
    <t>*****Рассчитывается исходя из общей стоимости объекта и общего объема кассовых расходов по состоянию на конец отчетного периода.</t>
  </si>
  <si>
    <t>****Определяется исходя из общей стоимости выполненных работ по состоянию на конец отчетного периода и общей стоимости объекта (без учета стоимости проектно-изыскательских и подготовительных работ). Полная техническая готовность объекта (100%) указывается в случае завершения и приемки в установленном порядке всех предусмотренных работ и получения разрешения на ввод объекта в эксплуатацию в отчетном периоде.</t>
  </si>
  <si>
    <t>***Отношение объемов, указанных в графе «Выполнено за счет средств, предусмотренных на год», к объемам, предусмотренным на год в государственной программе.</t>
  </si>
  <si>
    <t>**Указывается в соответствии с редакцией государственной программы, действующей по состоянию на конец отчетного периода.</t>
  </si>
  <si>
    <t>*Указываются все объекты капитального строительства, работы на которых запланированы государственной программой на отчетный год, а также объекты, работы на которых были запланированы, но не завершены в полном объеме в предшествующие годы.</t>
  </si>
  <si>
    <t>ВБС</t>
  </si>
  <si>
    <t>МБ</t>
  </si>
  <si>
    <t xml:space="preserve">ФБ </t>
  </si>
  <si>
    <t xml:space="preserve">ОБ </t>
  </si>
  <si>
    <t>Всего</t>
  </si>
  <si>
    <t xml:space="preserve">Краткая характеристика работ, выполненных за отчетный период, причины отставания </t>
  </si>
  <si>
    <t>Остаточная стоимость*****, тыс. рублей</t>
  </si>
  <si>
    <t>Техническая готовность объекта****, %</t>
  </si>
  <si>
    <t xml:space="preserve">Степень выполнения***, % </t>
  </si>
  <si>
    <t>Кассовые расходы, тыс. рублей</t>
  </si>
  <si>
    <t>Стоимость работ, выполненных по состоянию на начало отчетного периода, тыс. рублей</t>
  </si>
  <si>
    <t>Кассовые расходы по состоянию на начало отчетного периода, тыс. рублей</t>
  </si>
  <si>
    <t>Источник финанси-рования</t>
  </si>
  <si>
    <t>Общая стоимость объекта**, тыс. рублей</t>
  </si>
  <si>
    <t>Сроки выполнения работ</t>
  </si>
  <si>
    <t>Проектная мощность</t>
  </si>
  <si>
    <t>Соисполнитель (ГРБС), заказчик-застройщик</t>
  </si>
  <si>
    <t>Государственная программа, подпрограмма, объект капитального строительства*</t>
  </si>
  <si>
    <t>№ п/п</t>
  </si>
  <si>
    <t>Таблица № 11б</t>
  </si>
  <si>
    <t>Государственная программа Мурманской области «Здравоохранение»</t>
  </si>
  <si>
    <t>Реконструкция комплекса зданий ГОБУЗ «Мурманский областной онкологический диспансер»</t>
  </si>
  <si>
    <t>Министерство строительства Мурманской области, ГОКУ «УКС МО»</t>
  </si>
  <si>
    <t>площадь          24 568,24 кв.м</t>
  </si>
  <si>
    <t>2020 - 2021 разработка ПСД, 2022-2024 - строительство</t>
  </si>
  <si>
    <t xml:space="preserve">Строительство поликлиники ГОБУЗ «Кандалакшская ЦРБ» (г. Кандалакша, ул. Данилова) </t>
  </si>
  <si>
    <t>площадь 4350 кв.м</t>
  </si>
  <si>
    <t>2021-2022- разработка ПСД,            2022-2025 - строительство</t>
  </si>
  <si>
    <t>площадь 1049 кв.м</t>
  </si>
  <si>
    <t>2021-2022- разработка ПСД,             2022 -2023- строительство</t>
  </si>
  <si>
    <t xml:space="preserve">2 518 912,7
(предполагаемая (предельная) стоимость объекта, определенная с применением укрупненного норматива цены  строительства)
</t>
  </si>
  <si>
    <t>Информация о ходе работ на объектах капитального строительства за отчетный 2022 год</t>
  </si>
  <si>
    <t xml:space="preserve">444 409,4
(предполагаемая (предельная) стоимость объекта, определенная с применением укрупненного норматива цены  строительства)
</t>
  </si>
  <si>
    <t xml:space="preserve">Строительство амбулатории 
(с подстанцией скорой помощи и дневным стационаром) 
ГОБУЗ «Кандалакшская ЦРБ» (Мурманская область, 
Кандалакшский район, 
п. Зеленоборский, 
ул. Магистральная, 30)
</t>
  </si>
  <si>
    <t>Реконструкция здания детской поликлиники ГОБУЗ "Кольская ЦРБ" (Мурманская область, г. Кола, пер. Островский, 12)</t>
  </si>
  <si>
    <t>Выполнено за счет средств, предусмотренных на 2022 год, тыс. рублей</t>
  </si>
  <si>
    <t>Выполнено за счет средств, не использованных на начало 2022 года, тыс. рублей</t>
  </si>
  <si>
    <t>Предусмотрено программой на 2022 год**, тыс. рублей</t>
  </si>
  <si>
    <t>Министерство здравоохранения Мурманской области</t>
  </si>
  <si>
    <t xml:space="preserve">557 554,0
(предполагаемая (предельная) стоимость объекта, определенная с применением укрупненного норматива цены  строительства)
</t>
  </si>
  <si>
    <t xml:space="preserve">Проектная документация проходит государственную экспертизу. Длительная разработка ПД обусловлена приостановками работ в связи с внесением изменений в МТЗ, а также длительного получения градостраительного плана. </t>
  </si>
  <si>
    <t xml:space="preserve">Заключен ГК от 02.03.2022 № 19-2022 (на I этап строительства). Срок выполнения работ по контракту - 21.07.2024. Общая строительная готовность -  3%.
Выполнены подготовительные работы, демонтаж старого фундамента, освещение площадки и форшахты.
Продолжаются работы по  устройству буросекущих свай.  Отставание от графика работ обусловлено дополнительными геологическими изысканиями ввиду уточнения отметок залегания скального грунта                      
</t>
  </si>
  <si>
    <t xml:space="preserve">Заключен ГК № 75-2022 от 20.06.2022. Общая строительная готовность - 15 %.
Выполнены подготовительные работы (демонтажные работы, разборка здания), разработка скалистого грунта.
Проводятся работы по устройству фундаментов ,по трамбовке обратной засыпки котлована. Отставание от графика обусловлено  задержкой по подготовительному этапу, а именно по характеристикам грунтов. Контрольные образцы были сданы в лабораторию. Результаты соответствуют проекту.
</t>
  </si>
  <si>
    <t xml:space="preserve">площадь 330 кв. м
</t>
  </si>
  <si>
    <t xml:space="preserve">2020, 2022 - разработка проектной документации;
2021 - 2022 - реконструкция
</t>
  </si>
  <si>
    <t>Подпрограмма "Развитие инфраструктуры системы здравоохранения"</t>
  </si>
  <si>
    <t xml:space="preserve">26 640,0
(предполагаемая (предельная) стоимость объекта, определенная с применением укрупненного норматива цены строительства)
</t>
  </si>
  <si>
    <t>02.03.2023 Заключен контракт на разработку проектной документации.Срок разработки проекта – 45 к.д. Срок проведения госэкспертизы 65 к.д. Получение заключения госэкспертизы  до 01.07. 2023. Работы ведутся в соответствии с графиком.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</si>
</sst>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Fill="1"/>
    <xf numFmtId="0" fontId="4" fillId="0" borderId="0" xfId="0" applyFont="1" applyFill="1" applyBorder="1" applyAlignment="1">
      <alignment horizontal="left" vertical="top"/>
    </xf>
    <xf numFmtId="4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right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/>
    </xf>
    <xf numFmtId="4" fontId="4" fillId="2" borderId="2" xfId="0" applyNumberFormat="1" applyFont="1" applyFill="1" applyBorder="1" applyAlignment="1">
      <alignment horizontal="center"/>
    </xf>
    <xf numFmtId="4" fontId="1" fillId="2" borderId="2" xfId="0" applyNumberFormat="1" applyFont="1" applyFill="1" applyBorder="1" applyAlignment="1" applyProtection="1">
      <alignment horizontal="center" vertical="center"/>
    </xf>
    <xf numFmtId="4" fontId="4" fillId="2" borderId="3" xfId="0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horizontal="center" vertical="center"/>
    </xf>
    <xf numFmtId="4" fontId="1" fillId="2" borderId="2" xfId="2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vertical="center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4" fontId="4" fillId="2" borderId="2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 wrapText="1"/>
    </xf>
    <xf numFmtId="4" fontId="1" fillId="0" borderId="2" xfId="2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 applyProtection="1">
      <alignment horizontal="center" vertical="center"/>
    </xf>
    <xf numFmtId="4" fontId="4" fillId="2" borderId="2" xfId="0" applyNumberFormat="1" applyFont="1" applyFill="1" applyBorder="1" applyAlignment="1">
      <alignment horizontal="center" vertical="center"/>
    </xf>
    <xf numFmtId="4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" fontId="4" fillId="0" borderId="3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10" fontId="4" fillId="2" borderId="2" xfId="0" applyNumberFormat="1" applyFont="1" applyFill="1" applyBorder="1" applyAlignment="1">
      <alignment horizontal="center" vertical="center"/>
    </xf>
    <xf numFmtId="4" fontId="4" fillId="2" borderId="2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left" vertical="center" wrapText="1"/>
    </xf>
    <xf numFmtId="4" fontId="6" fillId="0" borderId="4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4" fontId="6" fillId="2" borderId="2" xfId="0" applyNumberFormat="1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0" fontId="4" fillId="0" borderId="2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5" xfId="1"/>
    <cellStyle name="Финансовый" xfId="2" builtinId="3"/>
  </cellStyles>
  <dxfs count="1">
    <dxf>
      <font>
        <b/>
        <i val="0"/>
        <condense val="0"/>
        <extend val="0"/>
        <outline val="0"/>
        <shadow val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59999389629810485"/>
    <pageSetUpPr fitToPage="1"/>
  </sheetPr>
  <dimension ref="A1:Q40"/>
  <sheetViews>
    <sheetView tabSelected="1" topLeftCell="D1" zoomScaleSheetLayoutView="115" workbookViewId="0">
      <pane ySplit="5" topLeftCell="A6" activePane="bottomLeft" state="frozen"/>
      <selection pane="bottomLeft" activeCell="Q31" sqref="Q31:Q35"/>
    </sheetView>
  </sheetViews>
  <sheetFormatPr defaultColWidth="9.109375" defaultRowHeight="14.4"/>
  <cols>
    <col min="1" max="1" width="3.6640625" style="1" customWidth="1"/>
    <col min="2" max="2" width="19.88671875" style="1" customWidth="1"/>
    <col min="3" max="3" width="11.33203125" style="1" customWidth="1"/>
    <col min="4" max="4" width="8.44140625" style="21" customWidth="1"/>
    <col min="5" max="5" width="13.33203125" style="22" customWidth="1"/>
    <col min="6" max="6" width="11.6640625" style="1" customWidth="1"/>
    <col min="7" max="7" width="7.6640625" style="1" customWidth="1"/>
    <col min="8" max="8" width="12.6640625" style="1" customWidth="1"/>
    <col min="9" max="9" width="13.44140625" style="1" customWidth="1"/>
    <col min="10" max="10" width="9.88671875" style="1" customWidth="1"/>
    <col min="11" max="11" width="10.44140625" style="1" customWidth="1"/>
    <col min="12" max="12" width="12.44140625" style="1" customWidth="1"/>
    <col min="13" max="13" width="11.6640625" style="1" customWidth="1"/>
    <col min="14" max="14" width="11" style="1" customWidth="1"/>
    <col min="15" max="15" width="9" style="1" customWidth="1"/>
    <col min="16" max="16" width="11" style="1" customWidth="1"/>
    <col min="17" max="17" width="45.5546875" style="1" customWidth="1"/>
    <col min="18" max="16384" width="9.109375" style="1"/>
  </cols>
  <sheetData>
    <row r="1" spans="1:17">
      <c r="Q1" s="7" t="s">
        <v>24</v>
      </c>
    </row>
    <row r="3" spans="1:17">
      <c r="A3" s="56" t="s">
        <v>36</v>
      </c>
      <c r="B3" s="56"/>
      <c r="C3" s="56"/>
      <c r="D3" s="56"/>
      <c r="E3" s="56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</row>
    <row r="5" spans="1:17" ht="66.75" customHeight="1">
      <c r="A5" s="6" t="s">
        <v>23</v>
      </c>
      <c r="B5" s="6" t="s">
        <v>22</v>
      </c>
      <c r="C5" s="3" t="s">
        <v>21</v>
      </c>
      <c r="D5" s="3" t="s">
        <v>20</v>
      </c>
      <c r="E5" s="3" t="s">
        <v>19</v>
      </c>
      <c r="F5" s="3" t="s">
        <v>18</v>
      </c>
      <c r="G5" s="3" t="s">
        <v>17</v>
      </c>
      <c r="H5" s="3" t="s">
        <v>16</v>
      </c>
      <c r="I5" s="4" t="s">
        <v>15</v>
      </c>
      <c r="J5" s="5" t="s">
        <v>42</v>
      </c>
      <c r="K5" s="3" t="s">
        <v>14</v>
      </c>
      <c r="L5" s="4" t="s">
        <v>40</v>
      </c>
      <c r="M5" s="4" t="s">
        <v>41</v>
      </c>
      <c r="N5" s="4" t="s">
        <v>13</v>
      </c>
      <c r="O5" s="3" t="s">
        <v>12</v>
      </c>
      <c r="P5" s="3" t="s">
        <v>11</v>
      </c>
      <c r="Q5" s="3" t="s">
        <v>10</v>
      </c>
    </row>
    <row r="6" spans="1:17" ht="18" customHeight="1">
      <c r="A6" s="58"/>
      <c r="B6" s="59" t="s">
        <v>25</v>
      </c>
      <c r="C6" s="61"/>
      <c r="D6" s="63"/>
      <c r="E6" s="63"/>
      <c r="F6" s="61"/>
      <c r="G6" s="8" t="s">
        <v>9</v>
      </c>
      <c r="H6" s="27">
        <f>H7+H8</f>
        <v>21237.401250000003</v>
      </c>
      <c r="I6" s="27">
        <f t="shared" ref="I6:M6" si="0">I7+I8</f>
        <v>21237.401250000003</v>
      </c>
      <c r="J6" s="27">
        <f t="shared" si="0"/>
        <v>900933.15856999997</v>
      </c>
      <c r="K6" s="27">
        <f t="shared" si="0"/>
        <v>834315.67023000005</v>
      </c>
      <c r="L6" s="27">
        <f t="shared" si="0"/>
        <v>10155.2006</v>
      </c>
      <c r="M6" s="27">
        <f t="shared" si="0"/>
        <v>6600</v>
      </c>
      <c r="N6" s="25">
        <f>L6/J6*100</f>
        <v>1.1271869065313096</v>
      </c>
      <c r="O6" s="65"/>
      <c r="P6" s="63"/>
      <c r="Q6" s="65"/>
    </row>
    <row r="7" spans="1:17" ht="18" customHeight="1">
      <c r="A7" s="58"/>
      <c r="B7" s="60"/>
      <c r="C7" s="61"/>
      <c r="D7" s="63"/>
      <c r="E7" s="63"/>
      <c r="F7" s="61"/>
      <c r="G7" s="8" t="s">
        <v>8</v>
      </c>
      <c r="H7" s="14">
        <f>H12</f>
        <v>4948.2012500000001</v>
      </c>
      <c r="I7" s="14">
        <f t="shared" ref="I7:M7" si="1">I12</f>
        <v>4948.2012500000001</v>
      </c>
      <c r="J7" s="14">
        <f t="shared" si="1"/>
        <v>353914.2</v>
      </c>
      <c r="K7" s="14">
        <f t="shared" si="1"/>
        <v>287296.67342000001</v>
      </c>
      <c r="L7" s="14">
        <f t="shared" si="1"/>
        <v>10155.2006</v>
      </c>
      <c r="M7" s="14">
        <f t="shared" si="1"/>
        <v>6600</v>
      </c>
      <c r="N7" s="25">
        <f t="shared" ref="N7:N28" si="2">L7/J7*100</f>
        <v>2.8693961982876077</v>
      </c>
      <c r="O7" s="65"/>
      <c r="P7" s="63"/>
      <c r="Q7" s="65"/>
    </row>
    <row r="8" spans="1:17" ht="18" customHeight="1">
      <c r="A8" s="58"/>
      <c r="B8" s="60"/>
      <c r="C8" s="61"/>
      <c r="D8" s="63"/>
      <c r="E8" s="63"/>
      <c r="F8" s="61"/>
      <c r="G8" s="8" t="s">
        <v>7</v>
      </c>
      <c r="H8" s="15">
        <f>H13</f>
        <v>16289.2</v>
      </c>
      <c r="I8" s="15">
        <f t="shared" ref="I8:M8" si="3">I13</f>
        <v>16289.2</v>
      </c>
      <c r="J8" s="15">
        <f t="shared" si="3"/>
        <v>547018.95857000002</v>
      </c>
      <c r="K8" s="15">
        <f t="shared" si="3"/>
        <v>547018.99681000004</v>
      </c>
      <c r="L8" s="15">
        <f t="shared" si="3"/>
        <v>0</v>
      </c>
      <c r="M8" s="15">
        <f t="shared" si="3"/>
        <v>0</v>
      </c>
      <c r="N8" s="25">
        <f t="shared" si="2"/>
        <v>0</v>
      </c>
      <c r="O8" s="65"/>
      <c r="P8" s="63"/>
      <c r="Q8" s="65"/>
    </row>
    <row r="9" spans="1:17" ht="18" customHeight="1">
      <c r="A9" s="58"/>
      <c r="B9" s="60"/>
      <c r="C9" s="61"/>
      <c r="D9" s="63"/>
      <c r="E9" s="63"/>
      <c r="F9" s="61"/>
      <c r="G9" s="8" t="s">
        <v>6</v>
      </c>
      <c r="H9" s="15">
        <v>0</v>
      </c>
      <c r="I9" s="16">
        <v>0</v>
      </c>
      <c r="J9" s="12">
        <f t="shared" ref="J9:K10" si="4">J14</f>
        <v>0</v>
      </c>
      <c r="K9" s="12">
        <f t="shared" si="4"/>
        <v>0</v>
      </c>
      <c r="L9" s="13">
        <v>0</v>
      </c>
      <c r="M9" s="11">
        <v>0</v>
      </c>
      <c r="N9" s="25">
        <v>0</v>
      </c>
      <c r="O9" s="65"/>
      <c r="P9" s="63"/>
      <c r="Q9" s="65"/>
    </row>
    <row r="10" spans="1:17" ht="18" customHeight="1">
      <c r="A10" s="36"/>
      <c r="B10" s="60"/>
      <c r="C10" s="62"/>
      <c r="D10" s="64"/>
      <c r="E10" s="64"/>
      <c r="F10" s="62"/>
      <c r="G10" s="9" t="s">
        <v>5</v>
      </c>
      <c r="H10" s="15">
        <v>0</v>
      </c>
      <c r="I10" s="16">
        <v>0</v>
      </c>
      <c r="J10" s="12">
        <f t="shared" si="4"/>
        <v>0</v>
      </c>
      <c r="K10" s="12">
        <f t="shared" si="4"/>
        <v>0</v>
      </c>
      <c r="L10" s="13">
        <v>0</v>
      </c>
      <c r="M10" s="11">
        <v>0</v>
      </c>
      <c r="N10" s="25">
        <v>0</v>
      </c>
      <c r="O10" s="65"/>
      <c r="P10" s="63"/>
      <c r="Q10" s="65"/>
    </row>
    <row r="11" spans="1:17" ht="18" customHeight="1">
      <c r="A11" s="58"/>
      <c r="B11" s="70" t="s">
        <v>50</v>
      </c>
      <c r="C11" s="61"/>
      <c r="D11" s="63"/>
      <c r="E11" s="63"/>
      <c r="F11" s="61"/>
      <c r="G11" s="8" t="s">
        <v>9</v>
      </c>
      <c r="H11" s="31">
        <f>H12+H13</f>
        <v>21237.401250000003</v>
      </c>
      <c r="I11" s="31">
        <f t="shared" ref="I11:M11" si="5">I12+I13</f>
        <v>21237.401250000003</v>
      </c>
      <c r="J11" s="31">
        <f t="shared" si="5"/>
        <v>900933.15856999997</v>
      </c>
      <c r="K11" s="31">
        <f t="shared" si="5"/>
        <v>834315.67023000005</v>
      </c>
      <c r="L11" s="31">
        <f t="shared" si="5"/>
        <v>10155.2006</v>
      </c>
      <c r="M11" s="31">
        <f t="shared" si="5"/>
        <v>6600</v>
      </c>
      <c r="N11" s="25">
        <f t="shared" ref="N11:N13" si="6">L11/J11*100</f>
        <v>1.1271869065313096</v>
      </c>
      <c r="O11" s="65"/>
      <c r="P11" s="63"/>
      <c r="Q11" s="65"/>
    </row>
    <row r="12" spans="1:17" ht="18" customHeight="1">
      <c r="A12" s="58"/>
      <c r="B12" s="70"/>
      <c r="C12" s="61"/>
      <c r="D12" s="63"/>
      <c r="E12" s="63"/>
      <c r="F12" s="61"/>
      <c r="G12" s="8" t="s">
        <v>8</v>
      </c>
      <c r="H12" s="14">
        <f>H17+H22+H27+H32</f>
        <v>4948.2012500000001</v>
      </c>
      <c r="I12" s="14">
        <f t="shared" ref="I12:M12" si="7">I17+I22+I27+I32</f>
        <v>4948.2012500000001</v>
      </c>
      <c r="J12" s="14">
        <f t="shared" si="7"/>
        <v>353914.2</v>
      </c>
      <c r="K12" s="14">
        <f t="shared" si="7"/>
        <v>287296.67342000001</v>
      </c>
      <c r="L12" s="14">
        <f t="shared" si="7"/>
        <v>10155.2006</v>
      </c>
      <c r="M12" s="14">
        <f t="shared" si="7"/>
        <v>6600</v>
      </c>
      <c r="N12" s="25">
        <f t="shared" si="6"/>
        <v>2.8693961982876077</v>
      </c>
      <c r="O12" s="65"/>
      <c r="P12" s="63"/>
      <c r="Q12" s="65"/>
    </row>
    <row r="13" spans="1:17" ht="18" customHeight="1">
      <c r="A13" s="58"/>
      <c r="B13" s="70"/>
      <c r="C13" s="61"/>
      <c r="D13" s="63"/>
      <c r="E13" s="63"/>
      <c r="F13" s="61"/>
      <c r="G13" s="8" t="s">
        <v>7</v>
      </c>
      <c r="H13" s="15">
        <f>H18+H23+H28+H33</f>
        <v>16289.2</v>
      </c>
      <c r="I13" s="15">
        <f t="shared" ref="I13:M13" si="8">I18+I23+I28+I33</f>
        <v>16289.2</v>
      </c>
      <c r="J13" s="15">
        <f t="shared" si="8"/>
        <v>547018.95857000002</v>
      </c>
      <c r="K13" s="15">
        <f t="shared" si="8"/>
        <v>547018.99681000004</v>
      </c>
      <c r="L13" s="15">
        <f t="shared" si="8"/>
        <v>0</v>
      </c>
      <c r="M13" s="15">
        <f t="shared" si="8"/>
        <v>0</v>
      </c>
      <c r="N13" s="25">
        <f t="shared" si="6"/>
        <v>0</v>
      </c>
      <c r="O13" s="65"/>
      <c r="P13" s="63"/>
      <c r="Q13" s="65"/>
    </row>
    <row r="14" spans="1:17" ht="18" customHeight="1">
      <c r="A14" s="58"/>
      <c r="B14" s="70"/>
      <c r="C14" s="61"/>
      <c r="D14" s="63"/>
      <c r="E14" s="63"/>
      <c r="F14" s="61"/>
      <c r="G14" s="8" t="s">
        <v>6</v>
      </c>
      <c r="H14" s="15">
        <v>0</v>
      </c>
      <c r="I14" s="16">
        <v>0</v>
      </c>
      <c r="J14" s="17">
        <v>0</v>
      </c>
      <c r="K14" s="17">
        <v>0</v>
      </c>
      <c r="L14" s="13">
        <v>0</v>
      </c>
      <c r="M14" s="11">
        <v>0</v>
      </c>
      <c r="N14" s="25">
        <v>0</v>
      </c>
      <c r="O14" s="65"/>
      <c r="P14" s="63"/>
      <c r="Q14" s="65"/>
    </row>
    <row r="15" spans="1:17" ht="18" customHeight="1">
      <c r="A15" s="36"/>
      <c r="B15" s="71"/>
      <c r="C15" s="62"/>
      <c r="D15" s="64"/>
      <c r="E15" s="64"/>
      <c r="F15" s="62"/>
      <c r="G15" s="8" t="s">
        <v>5</v>
      </c>
      <c r="H15" s="15">
        <v>0</v>
      </c>
      <c r="I15" s="16">
        <v>0</v>
      </c>
      <c r="J15" s="17">
        <v>0</v>
      </c>
      <c r="K15" s="17">
        <v>0</v>
      </c>
      <c r="L15" s="13">
        <v>0</v>
      </c>
      <c r="M15" s="11">
        <v>0</v>
      </c>
      <c r="N15" s="25">
        <v>0</v>
      </c>
      <c r="O15" s="65"/>
      <c r="P15" s="63"/>
      <c r="Q15" s="65"/>
    </row>
    <row r="16" spans="1:17" ht="18" customHeight="1">
      <c r="A16" s="39">
        <v>1</v>
      </c>
      <c r="B16" s="66" t="s">
        <v>26</v>
      </c>
      <c r="C16" s="66" t="s">
        <v>27</v>
      </c>
      <c r="D16" s="67" t="s">
        <v>28</v>
      </c>
      <c r="E16" s="68" t="s">
        <v>29</v>
      </c>
      <c r="F16" s="69" t="s">
        <v>35</v>
      </c>
      <c r="G16" s="10" t="s">
        <v>9</v>
      </c>
      <c r="H16" s="18">
        <f>H17+H18+H19+H20</f>
        <v>3097.4012499999999</v>
      </c>
      <c r="I16" s="18">
        <f>I17+I18+I19+I20</f>
        <v>3097.4012499999999</v>
      </c>
      <c r="J16" s="28">
        <f>SUM(J17:J20)</f>
        <v>524603.30000000005</v>
      </c>
      <c r="K16" s="13">
        <f>SUM(K17:K20)</f>
        <v>512640.97341999999</v>
      </c>
      <c r="L16" s="13">
        <f>SUM(L17:L20)</f>
        <v>1183.4606000000001</v>
      </c>
      <c r="M16" s="27">
        <v>0</v>
      </c>
      <c r="N16" s="26">
        <f t="shared" si="2"/>
        <v>0.22559152792214612</v>
      </c>
      <c r="O16" s="48">
        <f>SUM(I16,L16,M16)/2518912.7</f>
        <v>1.6994879774912405E-3</v>
      </c>
      <c r="P16" s="49">
        <f>2518912.7-H16-K16</f>
        <v>2003174.3253300001</v>
      </c>
      <c r="Q16" s="36" t="s">
        <v>46</v>
      </c>
    </row>
    <row r="17" spans="1:17" ht="18" customHeight="1">
      <c r="A17" s="39"/>
      <c r="B17" s="66"/>
      <c r="C17" s="66"/>
      <c r="D17" s="67"/>
      <c r="E17" s="68"/>
      <c r="F17" s="69"/>
      <c r="G17" s="10" t="s">
        <v>8</v>
      </c>
      <c r="H17" s="18">
        <f>I17</f>
        <v>3097.4012499999999</v>
      </c>
      <c r="I17" s="18">
        <f>(1553580.24+1294821.01+249000)/1000</f>
        <v>3097.4012499999999</v>
      </c>
      <c r="J17" s="29">
        <v>164603.29999999999</v>
      </c>
      <c r="K17" s="13">
        <f>152640973.42/1000</f>
        <v>152640.97341999999</v>
      </c>
      <c r="L17" s="13">
        <f>1183460.6/1000</f>
        <v>1183.4606000000001</v>
      </c>
      <c r="M17" s="25">
        <v>0</v>
      </c>
      <c r="N17" s="26">
        <f>L17/J17*100</f>
        <v>0.71897744455913104</v>
      </c>
      <c r="O17" s="48"/>
      <c r="P17" s="73"/>
      <c r="Q17" s="50"/>
    </row>
    <row r="18" spans="1:17" ht="18" customHeight="1">
      <c r="A18" s="39"/>
      <c r="B18" s="66"/>
      <c r="C18" s="66"/>
      <c r="D18" s="67"/>
      <c r="E18" s="68"/>
      <c r="F18" s="69"/>
      <c r="G18" s="10" t="s">
        <v>7</v>
      </c>
      <c r="H18" s="18">
        <v>0</v>
      </c>
      <c r="I18" s="18">
        <v>0</v>
      </c>
      <c r="J18" s="28">
        <f>360000000/1000</f>
        <v>360000</v>
      </c>
      <c r="K18" s="13">
        <v>360000</v>
      </c>
      <c r="L18" s="13">
        <v>0</v>
      </c>
      <c r="M18" s="24">
        <v>0</v>
      </c>
      <c r="N18" s="30">
        <f>L18/J18*100</f>
        <v>0</v>
      </c>
      <c r="O18" s="48"/>
      <c r="P18" s="73"/>
      <c r="Q18" s="50"/>
    </row>
    <row r="19" spans="1:17" ht="18" customHeight="1">
      <c r="A19" s="39"/>
      <c r="B19" s="66"/>
      <c r="C19" s="66"/>
      <c r="D19" s="67"/>
      <c r="E19" s="68"/>
      <c r="F19" s="69"/>
      <c r="G19" s="10" t="s">
        <v>6</v>
      </c>
      <c r="H19" s="18">
        <v>0</v>
      </c>
      <c r="I19" s="18">
        <v>0</v>
      </c>
      <c r="J19" s="19">
        <v>0</v>
      </c>
      <c r="K19" s="13">
        <v>0</v>
      </c>
      <c r="L19" s="13">
        <v>0</v>
      </c>
      <c r="M19" s="24">
        <v>0</v>
      </c>
      <c r="N19" s="26">
        <v>0</v>
      </c>
      <c r="O19" s="48"/>
      <c r="P19" s="73"/>
      <c r="Q19" s="50"/>
    </row>
    <row r="20" spans="1:17" ht="18" customHeight="1">
      <c r="A20" s="39"/>
      <c r="B20" s="66"/>
      <c r="C20" s="66"/>
      <c r="D20" s="67"/>
      <c r="E20" s="68"/>
      <c r="F20" s="69"/>
      <c r="G20" s="10" t="s">
        <v>5</v>
      </c>
      <c r="H20" s="18">
        <v>0</v>
      </c>
      <c r="I20" s="18">
        <v>0</v>
      </c>
      <c r="J20" s="19">
        <v>0</v>
      </c>
      <c r="K20" s="13">
        <v>0</v>
      </c>
      <c r="L20" s="13">
        <v>0</v>
      </c>
      <c r="M20" s="24">
        <v>0</v>
      </c>
      <c r="N20" s="26">
        <v>0</v>
      </c>
      <c r="O20" s="48"/>
      <c r="P20" s="73"/>
      <c r="Q20" s="51"/>
    </row>
    <row r="21" spans="1:17" ht="18" customHeight="1">
      <c r="A21" s="39">
        <v>2</v>
      </c>
      <c r="B21" s="40" t="s">
        <v>30</v>
      </c>
      <c r="C21" s="43" t="s">
        <v>27</v>
      </c>
      <c r="D21" s="44" t="s">
        <v>31</v>
      </c>
      <c r="E21" s="52" t="s">
        <v>32</v>
      </c>
      <c r="F21" s="54" t="s">
        <v>44</v>
      </c>
      <c r="G21" s="10" t="s">
        <v>9</v>
      </c>
      <c r="H21" s="24">
        <v>0</v>
      </c>
      <c r="I21" s="24">
        <v>0</v>
      </c>
      <c r="J21" s="23">
        <f>J22+J23</f>
        <v>110920.5</v>
      </c>
      <c r="K21" s="23">
        <f>K22+K23</f>
        <v>0</v>
      </c>
      <c r="L21" s="23">
        <f>L22+L23</f>
        <v>0</v>
      </c>
      <c r="M21" s="23">
        <f>M22+M23</f>
        <v>0</v>
      </c>
      <c r="N21" s="26">
        <f t="shared" si="2"/>
        <v>0</v>
      </c>
      <c r="O21" s="49">
        <v>0</v>
      </c>
      <c r="P21" s="49">
        <f>557554-K21</f>
        <v>557554</v>
      </c>
      <c r="Q21" s="36" t="s">
        <v>45</v>
      </c>
    </row>
    <row r="22" spans="1:17" ht="18" customHeight="1">
      <c r="A22" s="39"/>
      <c r="B22" s="41"/>
      <c r="C22" s="43"/>
      <c r="D22" s="44"/>
      <c r="E22" s="53"/>
      <c r="F22" s="55"/>
      <c r="G22" s="10" t="s">
        <v>8</v>
      </c>
      <c r="H22" s="24">
        <v>0</v>
      </c>
      <c r="I22" s="24">
        <v>0</v>
      </c>
      <c r="J22" s="23">
        <f>6597.3+1412.5+17743.9</f>
        <v>25753.7</v>
      </c>
      <c r="K22" s="24">
        <v>0</v>
      </c>
      <c r="L22" s="24">
        <v>0</v>
      </c>
      <c r="M22" s="24">
        <v>0</v>
      </c>
      <c r="N22" s="26">
        <f t="shared" si="2"/>
        <v>0</v>
      </c>
      <c r="O22" s="49"/>
      <c r="P22" s="49"/>
      <c r="Q22" s="37"/>
    </row>
    <row r="23" spans="1:17" ht="18" customHeight="1">
      <c r="A23" s="39"/>
      <c r="B23" s="41"/>
      <c r="C23" s="43"/>
      <c r="D23" s="44"/>
      <c r="E23" s="53"/>
      <c r="F23" s="55"/>
      <c r="G23" s="10" t="s">
        <v>7</v>
      </c>
      <c r="H23" s="24">
        <v>0</v>
      </c>
      <c r="I23" s="24">
        <v>0</v>
      </c>
      <c r="J23" s="20">
        <v>85166.8</v>
      </c>
      <c r="K23" s="20">
        <v>0</v>
      </c>
      <c r="L23" s="20">
        <v>0</v>
      </c>
      <c r="M23" s="20">
        <v>0</v>
      </c>
      <c r="N23" s="26">
        <f t="shared" si="2"/>
        <v>0</v>
      </c>
      <c r="O23" s="49"/>
      <c r="P23" s="49"/>
      <c r="Q23" s="37"/>
    </row>
    <row r="24" spans="1:17" ht="18" customHeight="1">
      <c r="A24" s="39"/>
      <c r="B24" s="41"/>
      <c r="C24" s="43"/>
      <c r="D24" s="44"/>
      <c r="E24" s="53"/>
      <c r="F24" s="55"/>
      <c r="G24" s="10" t="s">
        <v>6</v>
      </c>
      <c r="H24" s="24">
        <v>0</v>
      </c>
      <c r="I24" s="24">
        <v>0</v>
      </c>
      <c r="J24" s="20">
        <v>0</v>
      </c>
      <c r="K24" s="12">
        <v>0</v>
      </c>
      <c r="L24" s="12">
        <v>0</v>
      </c>
      <c r="M24" s="12">
        <v>0</v>
      </c>
      <c r="N24" s="26">
        <v>0</v>
      </c>
      <c r="O24" s="49"/>
      <c r="P24" s="49"/>
      <c r="Q24" s="37"/>
    </row>
    <row r="25" spans="1:17" ht="18" customHeight="1">
      <c r="A25" s="74"/>
      <c r="B25" s="41"/>
      <c r="C25" s="40"/>
      <c r="D25" s="52"/>
      <c r="E25" s="53"/>
      <c r="F25" s="55"/>
      <c r="G25" s="10" t="s">
        <v>5</v>
      </c>
      <c r="H25" s="24">
        <v>0</v>
      </c>
      <c r="I25" s="24">
        <v>0</v>
      </c>
      <c r="J25" s="20">
        <v>0</v>
      </c>
      <c r="K25" s="12">
        <v>0</v>
      </c>
      <c r="L25" s="12">
        <v>0</v>
      </c>
      <c r="M25" s="12">
        <v>0</v>
      </c>
      <c r="N25" s="26">
        <v>0</v>
      </c>
      <c r="O25" s="49"/>
      <c r="P25" s="49"/>
      <c r="Q25" s="38"/>
    </row>
    <row r="26" spans="1:17" ht="18" customHeight="1">
      <c r="A26" s="39">
        <v>3</v>
      </c>
      <c r="B26" s="40" t="s">
        <v>38</v>
      </c>
      <c r="C26" s="43" t="s">
        <v>27</v>
      </c>
      <c r="D26" s="44" t="s">
        <v>33</v>
      </c>
      <c r="E26" s="44" t="s">
        <v>34</v>
      </c>
      <c r="F26" s="45" t="s">
        <v>37</v>
      </c>
      <c r="G26" s="10" t="s">
        <v>9</v>
      </c>
      <c r="H26" s="18">
        <v>0</v>
      </c>
      <c r="I26" s="24">
        <v>0</v>
      </c>
      <c r="J26" s="27">
        <f>J27+J28+J29+J30</f>
        <v>256909.35857000001</v>
      </c>
      <c r="K26" s="27">
        <f>K27+K28+K29+K30</f>
        <v>320477.69680999999</v>
      </c>
      <c r="L26" s="25">
        <f>L27+L28</f>
        <v>7774.74</v>
      </c>
      <c r="M26" s="25">
        <f>M27+M28+M29+M30</f>
        <v>6600</v>
      </c>
      <c r="N26" s="26">
        <f t="shared" si="2"/>
        <v>3.0262579935878895</v>
      </c>
      <c r="O26" s="48">
        <f>SUM(I26,L26,M26)/444409.4</f>
        <v>3.2345715459663991E-2</v>
      </c>
      <c r="P26" s="49">
        <f>444409.4-K26</f>
        <v>123931.70319000003</v>
      </c>
      <c r="Q26" s="36" t="s">
        <v>47</v>
      </c>
    </row>
    <row r="27" spans="1:17" ht="18" customHeight="1">
      <c r="A27" s="39"/>
      <c r="B27" s="41"/>
      <c r="C27" s="43"/>
      <c r="D27" s="44"/>
      <c r="E27" s="44"/>
      <c r="F27" s="46"/>
      <c r="G27" s="10" t="s">
        <v>8</v>
      </c>
      <c r="H27" s="18">
        <v>0</v>
      </c>
      <c r="I27" s="24">
        <v>0</v>
      </c>
      <c r="J27" s="35">
        <v>155057.20000000001</v>
      </c>
      <c r="K27" s="34">
        <v>133458.70000000001</v>
      </c>
      <c r="L27" s="34">
        <v>7774.74</v>
      </c>
      <c r="M27" s="25">
        <v>6600</v>
      </c>
      <c r="N27" s="26">
        <f t="shared" si="2"/>
        <v>5.0141109216469788</v>
      </c>
      <c r="O27" s="48"/>
      <c r="P27" s="49"/>
      <c r="Q27" s="50"/>
    </row>
    <row r="28" spans="1:17" ht="18" customHeight="1">
      <c r="A28" s="39"/>
      <c r="B28" s="41"/>
      <c r="C28" s="43"/>
      <c r="D28" s="44"/>
      <c r="E28" s="44"/>
      <c r="F28" s="46"/>
      <c r="G28" s="10" t="s">
        <v>7</v>
      </c>
      <c r="H28" s="18">
        <v>0</v>
      </c>
      <c r="I28" s="24">
        <v>0</v>
      </c>
      <c r="J28" s="20">
        <v>101852.15857</v>
      </c>
      <c r="K28" s="12">
        <f>187018996.81/1000</f>
        <v>187018.99681000001</v>
      </c>
      <c r="L28" s="12">
        <v>0</v>
      </c>
      <c r="M28" s="24">
        <v>0</v>
      </c>
      <c r="N28" s="30">
        <f t="shared" si="2"/>
        <v>0</v>
      </c>
      <c r="O28" s="48"/>
      <c r="P28" s="49"/>
      <c r="Q28" s="50"/>
    </row>
    <row r="29" spans="1:17" ht="18" customHeight="1">
      <c r="A29" s="39"/>
      <c r="B29" s="41"/>
      <c r="C29" s="43"/>
      <c r="D29" s="44"/>
      <c r="E29" s="44"/>
      <c r="F29" s="46"/>
      <c r="G29" s="10" t="s">
        <v>6</v>
      </c>
      <c r="H29" s="18">
        <v>0</v>
      </c>
      <c r="I29" s="24">
        <v>0</v>
      </c>
      <c r="J29" s="20">
        <v>0</v>
      </c>
      <c r="K29" s="12">
        <v>0</v>
      </c>
      <c r="L29" s="12">
        <v>0</v>
      </c>
      <c r="M29" s="12">
        <v>0</v>
      </c>
      <c r="N29" s="26">
        <v>0</v>
      </c>
      <c r="O29" s="48"/>
      <c r="P29" s="49"/>
      <c r="Q29" s="50"/>
    </row>
    <row r="30" spans="1:17" ht="18" customHeight="1">
      <c r="A30" s="39"/>
      <c r="B30" s="42"/>
      <c r="C30" s="43"/>
      <c r="D30" s="44"/>
      <c r="E30" s="44"/>
      <c r="F30" s="47"/>
      <c r="G30" s="10" t="s">
        <v>5</v>
      </c>
      <c r="H30" s="18">
        <v>0</v>
      </c>
      <c r="I30" s="24">
        <v>0</v>
      </c>
      <c r="J30" s="12">
        <v>0</v>
      </c>
      <c r="K30" s="12">
        <v>0</v>
      </c>
      <c r="L30" s="12">
        <v>0</v>
      </c>
      <c r="M30" s="12">
        <v>0</v>
      </c>
      <c r="N30" s="26">
        <v>0</v>
      </c>
      <c r="O30" s="48"/>
      <c r="P30" s="49"/>
      <c r="Q30" s="51"/>
    </row>
    <row r="31" spans="1:17" ht="18" customHeight="1">
      <c r="A31" s="58">
        <v>4</v>
      </c>
      <c r="B31" s="58" t="s">
        <v>39</v>
      </c>
      <c r="C31" s="58" t="s">
        <v>43</v>
      </c>
      <c r="D31" s="36" t="s">
        <v>48</v>
      </c>
      <c r="E31" s="36" t="s">
        <v>49</v>
      </c>
      <c r="F31" s="36" t="s">
        <v>51</v>
      </c>
      <c r="G31" s="32" t="s">
        <v>9</v>
      </c>
      <c r="H31" s="33">
        <f>H32+H33+H34+H35</f>
        <v>18140</v>
      </c>
      <c r="I31" s="33">
        <f t="shared" ref="I31:M31" si="9">I32+I33+I34+I35</f>
        <v>18140</v>
      </c>
      <c r="J31" s="33">
        <f t="shared" si="9"/>
        <v>8500</v>
      </c>
      <c r="K31" s="33">
        <f t="shared" si="9"/>
        <v>1197</v>
      </c>
      <c r="L31" s="33">
        <f t="shared" si="9"/>
        <v>1197</v>
      </c>
      <c r="M31" s="33">
        <f t="shared" si="9"/>
        <v>0</v>
      </c>
      <c r="N31" s="25">
        <f t="shared" ref="N31:N32" si="10">L31/J31*100</f>
        <v>14.08235294117647</v>
      </c>
      <c r="O31" s="75">
        <f>SUM(I31,L31,M31)/444409.4</f>
        <v>4.351168089603865E-2</v>
      </c>
      <c r="P31" s="76">
        <f>23676.6-H31-K31</f>
        <v>4339.5999999999985</v>
      </c>
      <c r="Q31" s="36" t="s">
        <v>52</v>
      </c>
    </row>
    <row r="32" spans="1:17" ht="18" customHeight="1">
      <c r="A32" s="58"/>
      <c r="B32" s="58"/>
      <c r="C32" s="58"/>
      <c r="D32" s="37"/>
      <c r="E32" s="37"/>
      <c r="F32" s="37"/>
      <c r="G32" s="32" t="s">
        <v>8</v>
      </c>
      <c r="H32" s="33">
        <v>1850.8</v>
      </c>
      <c r="I32" s="33">
        <v>1850.8</v>
      </c>
      <c r="J32" s="33">
        <v>8500</v>
      </c>
      <c r="K32" s="33">
        <v>1197</v>
      </c>
      <c r="L32" s="33">
        <v>1197</v>
      </c>
      <c r="M32" s="33">
        <v>0</v>
      </c>
      <c r="N32" s="25">
        <f t="shared" si="10"/>
        <v>14.08235294117647</v>
      </c>
      <c r="O32" s="75"/>
      <c r="P32" s="50"/>
      <c r="Q32" s="37"/>
    </row>
    <row r="33" spans="1:17" ht="18" customHeight="1">
      <c r="A33" s="58"/>
      <c r="B33" s="58"/>
      <c r="C33" s="58"/>
      <c r="D33" s="37"/>
      <c r="E33" s="37"/>
      <c r="F33" s="37"/>
      <c r="G33" s="32" t="s">
        <v>7</v>
      </c>
      <c r="H33" s="31">
        <v>16289.2</v>
      </c>
      <c r="I33" s="31">
        <v>16289.2</v>
      </c>
      <c r="J33" s="34">
        <v>0</v>
      </c>
      <c r="K33" s="34">
        <v>0</v>
      </c>
      <c r="L33" s="34">
        <v>0</v>
      </c>
      <c r="M33" s="34">
        <v>0</v>
      </c>
      <c r="N33" s="34">
        <v>0</v>
      </c>
      <c r="O33" s="75"/>
      <c r="P33" s="50"/>
      <c r="Q33" s="37"/>
    </row>
    <row r="34" spans="1:17" ht="18" customHeight="1">
      <c r="A34" s="58"/>
      <c r="B34" s="58"/>
      <c r="C34" s="58"/>
      <c r="D34" s="37"/>
      <c r="E34" s="37"/>
      <c r="F34" s="37"/>
      <c r="G34" s="32" t="s">
        <v>6</v>
      </c>
      <c r="H34" s="33">
        <v>0</v>
      </c>
      <c r="I34" s="34">
        <v>0</v>
      </c>
      <c r="J34" s="34">
        <v>0</v>
      </c>
      <c r="K34" s="34">
        <v>0</v>
      </c>
      <c r="L34" s="34">
        <v>0</v>
      </c>
      <c r="M34" s="34">
        <v>0</v>
      </c>
      <c r="N34" s="34">
        <v>0</v>
      </c>
      <c r="O34" s="75"/>
      <c r="P34" s="50"/>
      <c r="Q34" s="37"/>
    </row>
    <row r="35" spans="1:17" ht="18" customHeight="1">
      <c r="A35" s="58"/>
      <c r="B35" s="58"/>
      <c r="C35" s="58"/>
      <c r="D35" s="38"/>
      <c r="E35" s="38"/>
      <c r="F35" s="38"/>
      <c r="G35" s="32" t="s">
        <v>5</v>
      </c>
      <c r="H35" s="33">
        <v>0</v>
      </c>
      <c r="I35" s="34">
        <v>0</v>
      </c>
      <c r="J35" s="34">
        <v>0</v>
      </c>
      <c r="K35" s="34">
        <v>0</v>
      </c>
      <c r="L35" s="34">
        <v>0</v>
      </c>
      <c r="M35" s="34">
        <v>0</v>
      </c>
      <c r="N35" s="34">
        <v>0</v>
      </c>
      <c r="O35" s="75"/>
      <c r="P35" s="51"/>
      <c r="Q35" s="38"/>
    </row>
    <row r="36" spans="1:17">
      <c r="A36" s="2" t="s">
        <v>4</v>
      </c>
    </row>
    <row r="37" spans="1:17">
      <c r="A37" s="2" t="s">
        <v>3</v>
      </c>
    </row>
    <row r="38" spans="1:17">
      <c r="A38" s="2" t="s">
        <v>2</v>
      </c>
    </row>
    <row r="39" spans="1:17" ht="27" customHeight="1">
      <c r="A39" s="72" t="s">
        <v>1</v>
      </c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</row>
    <row r="40" spans="1:17" ht="17.25" customHeight="1">
      <c r="A40" s="2" t="s">
        <v>0</v>
      </c>
    </row>
  </sheetData>
  <autoFilter ref="A5:Q40"/>
  <mergeCells count="56">
    <mergeCell ref="Q31:Q35"/>
    <mergeCell ref="A39:Q39"/>
    <mergeCell ref="P16:P20"/>
    <mergeCell ref="Q16:Q20"/>
    <mergeCell ref="A21:A25"/>
    <mergeCell ref="B21:B25"/>
    <mergeCell ref="C21:C25"/>
    <mergeCell ref="D21:D25"/>
    <mergeCell ref="A31:A35"/>
    <mergeCell ref="B31:B35"/>
    <mergeCell ref="C31:C35"/>
    <mergeCell ref="D31:D35"/>
    <mergeCell ref="E31:E35"/>
    <mergeCell ref="F31:F35"/>
    <mergeCell ref="O31:O35"/>
    <mergeCell ref="P31:P35"/>
    <mergeCell ref="Q11:Q15"/>
    <mergeCell ref="A16:A20"/>
    <mergeCell ref="B16:B20"/>
    <mergeCell ref="C16:C20"/>
    <mergeCell ref="D16:D20"/>
    <mergeCell ref="E16:E20"/>
    <mergeCell ref="F16:F20"/>
    <mergeCell ref="O16:O20"/>
    <mergeCell ref="A11:A15"/>
    <mergeCell ref="B11:B15"/>
    <mergeCell ref="C11:C15"/>
    <mergeCell ref="D11:D15"/>
    <mergeCell ref="E11:E15"/>
    <mergeCell ref="F11:F15"/>
    <mergeCell ref="O11:O15"/>
    <mergeCell ref="P11:P15"/>
    <mergeCell ref="A3:Q3"/>
    <mergeCell ref="A6:A10"/>
    <mergeCell ref="B6:B10"/>
    <mergeCell ref="C6:C10"/>
    <mergeCell ref="D6:D10"/>
    <mergeCell ref="E6:E10"/>
    <mergeCell ref="F6:F10"/>
    <mergeCell ref="O6:O10"/>
    <mergeCell ref="P6:P10"/>
    <mergeCell ref="Q6:Q10"/>
    <mergeCell ref="Q21:Q25"/>
    <mergeCell ref="A26:A30"/>
    <mergeCell ref="B26:B30"/>
    <mergeCell ref="C26:C30"/>
    <mergeCell ref="D26:D30"/>
    <mergeCell ref="E26:E30"/>
    <mergeCell ref="F26:F30"/>
    <mergeCell ref="O26:O30"/>
    <mergeCell ref="P26:P30"/>
    <mergeCell ref="Q26:Q30"/>
    <mergeCell ref="E21:E25"/>
    <mergeCell ref="F21:F25"/>
    <mergeCell ref="O21:O25"/>
    <mergeCell ref="P21:P25"/>
  </mergeCells>
  <conditionalFormatting sqref="J18:J20">
    <cfRule type="expression" dxfId="0" priority="2">
      <formula>#REF!="Всего"</formula>
    </cfRule>
  </conditionalFormatting>
  <dataValidations count="1">
    <dataValidation type="decimal" operator="greaterThanOrEqual" allowBlank="1" showInputMessage="1" showErrorMessage="1" sqref="J16:L20 L14:L15 L9:L10">
      <formula1>0</formula1>
    </dataValidation>
  </dataValidations>
  <pageMargins left="0.35433070866141736" right="0.31496062992125984" top="0.74803149606299213" bottom="0.74803149606299213" header="0.31496062992125984" footer="0.31496062992125984"/>
  <pageSetup paperSize="9" scale="47" orientation="landscape" r:id="rId1"/>
  <headerFooter>
    <oddHeader>&amp;C&amp;"Times New Roman,обычный"&amp;10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11б. Отч ОКС</vt:lpstr>
      <vt:lpstr>'11б. Отч ОКС'!Область_печати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Тынянова О.Н.</dc:creator>
  <cp:lastModifiedBy>Антонец</cp:lastModifiedBy>
  <dcterms:created xsi:type="dcterms:W3CDTF">2020-07-06T08:32:00Z</dcterms:created>
  <dcterms:modified xsi:type="dcterms:W3CDTF">2023-04-04T09:55:17Z</dcterms:modified>
</cp:coreProperties>
</file>