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30" yWindow="765" windowWidth="15795" windowHeight="12915" tabRatio="916" activeTab="3"/>
  </bookViews>
  <sheets>
    <sheet name="План реализации 2016-2018" sheetId="19" r:id="rId1"/>
    <sheet name="Приложение 2016-2018" sheetId="17" r:id="rId2"/>
    <sheet name="Показатели" sheetId="18" r:id="rId3"/>
    <sheet name="Методика расчета показателей" sheetId="20" r:id="rId4"/>
    <sheet name="ОКС новая форма" sheetId="22" r:id="rId5"/>
  </sheets>
  <definedNames>
    <definedName name="_xlnm._FilterDatabase" localSheetId="0" hidden="1">'План реализации 2016-2018'!$A$4:$L$45</definedName>
    <definedName name="_xlnm._FilterDatabase" localSheetId="1" hidden="1">'Приложение 2016-2018'!$A$5:$L$462</definedName>
    <definedName name="Z_364B7F6C_5F4A_41F8_9BD2_B68D9CC5B95E_.wvu.FilterData" localSheetId="0" hidden="1">'План реализации 2016-2018'!$A$4:$L$45</definedName>
    <definedName name="Z_364B7F6C_5F4A_41F8_9BD2_B68D9CC5B95E_.wvu.FilterData" localSheetId="1" hidden="1">'Приложение 2016-2018'!$A$5:$L$462</definedName>
    <definedName name="Z_364B7F6C_5F4A_41F8_9BD2_B68D9CC5B95E_.wvu.PrintArea" localSheetId="0" hidden="1">'План реализации 2016-2018'!$A$1:$K$45</definedName>
    <definedName name="Z_364B7F6C_5F4A_41F8_9BD2_B68D9CC5B95E_.wvu.PrintArea" localSheetId="1" hidden="1">'Приложение 2016-2018'!$A$1:$K$462</definedName>
    <definedName name="Z_3CB6D0B6_0A53_4A5F_8705_20F3A5C54746_.wvu.FilterData" localSheetId="0" hidden="1">'План реализации 2016-2018'!$A$4:$L$45</definedName>
    <definedName name="Z_3CB6D0B6_0A53_4A5F_8705_20F3A5C54746_.wvu.FilterData" localSheetId="1" hidden="1">'Приложение 2016-2018'!$A$5:$L$462</definedName>
    <definedName name="Z_3D5B1EDC_2714_410D_8C07_B4863D0585E0_.wvu.FilterData" localSheetId="0" hidden="1">'План реализации 2016-2018'!$A$4:$L$45</definedName>
    <definedName name="Z_3D5B1EDC_2714_410D_8C07_B4863D0585E0_.wvu.FilterData" localSheetId="1" hidden="1">'Приложение 2016-2018'!$A$5:$L$462</definedName>
    <definedName name="Z_4E8FE0DB_0CB6_4E5D_8778_A85194F7F9B4_.wvu.FilterData" localSheetId="0" hidden="1">'План реализации 2016-2018'!$A$4:$L$45</definedName>
    <definedName name="Z_4E8FE0DB_0CB6_4E5D_8778_A85194F7F9B4_.wvu.FilterData" localSheetId="1" hidden="1">'Приложение 2016-2018'!$A$5:$L$462</definedName>
    <definedName name="Z_4E8FE0DB_0CB6_4E5D_8778_A85194F7F9B4_.wvu.PrintArea" localSheetId="0" hidden="1">'План реализации 2016-2018'!$A$1:$K$45</definedName>
    <definedName name="Z_4E8FE0DB_0CB6_4E5D_8778_A85194F7F9B4_.wvu.PrintArea" localSheetId="1" hidden="1">'Приложение 2016-2018'!$A$1:$K$462</definedName>
    <definedName name="Z_540CB656_DBBF_477C_9948_C7357FE8923B_.wvu.FilterData" localSheetId="0" hidden="1">'План реализации 2016-2018'!$A$4:$L$45</definedName>
    <definedName name="Z_540CB656_DBBF_477C_9948_C7357FE8923B_.wvu.FilterData" localSheetId="1" hidden="1">'Приложение 2016-2018'!$A$5:$L$462</definedName>
    <definedName name="Z_540CB656_DBBF_477C_9948_C7357FE8923B_.wvu.PrintArea" localSheetId="0" hidden="1">'План реализации 2016-2018'!$A$1:$K$45</definedName>
    <definedName name="Z_540CB656_DBBF_477C_9948_C7357FE8923B_.wvu.PrintArea" localSheetId="1" hidden="1">'Приложение 2016-2018'!$A$1:$K$462</definedName>
    <definedName name="Z_74805F76_EAF6_4EDB_BBE4_58A787432335_.wvu.FilterData" localSheetId="0" hidden="1">'План реализации 2016-2018'!$A$4:$L$45</definedName>
    <definedName name="Z_74805F76_EAF6_4EDB_BBE4_58A787432335_.wvu.FilterData" localSheetId="1" hidden="1">'Приложение 2016-2018'!$A$5:$L$462</definedName>
    <definedName name="Z_74805F76_EAF6_4EDB_BBE4_58A787432335_.wvu.PrintArea" localSheetId="0" hidden="1">'План реализации 2016-2018'!$A$1:$K$45</definedName>
    <definedName name="Z_74805F76_EAF6_4EDB_BBE4_58A787432335_.wvu.PrintArea" localSheetId="1" hidden="1">'Приложение 2016-2018'!$A$1:$K$462</definedName>
    <definedName name="Z_9DDA01F0_3C32_4721_BAC0_5D1C58470961_.wvu.FilterData" localSheetId="0" hidden="1">'План реализации 2016-2018'!$A$4:$L$45</definedName>
    <definedName name="Z_9DDA01F0_3C32_4721_BAC0_5D1C58470961_.wvu.FilterData" localSheetId="1" hidden="1">'Приложение 2016-2018'!$A$5:$L$462</definedName>
    <definedName name="Z_A1FAEACE_AD32_4504_82BF_FA600BCF2B19_.wvu.FilterData" localSheetId="0" hidden="1">'План реализации 2016-2018'!$A$4:$L$45</definedName>
    <definedName name="Z_A1FAEACE_AD32_4504_82BF_FA600BCF2B19_.wvu.FilterData" localSheetId="1" hidden="1">'Приложение 2016-2018'!$A$5:$L$462</definedName>
    <definedName name="Z_AB6E7F5C_28D9_489E_AF29_72065C1734EE_.wvu.FilterData" localSheetId="0" hidden="1">'План реализации 2016-2018'!$A$4:$L$45</definedName>
    <definedName name="Z_AB6E7F5C_28D9_489E_AF29_72065C1734EE_.wvu.FilterData" localSheetId="1" hidden="1">'Приложение 2016-2018'!$A$5:$L$462</definedName>
    <definedName name="Z_B0E86168_60DE_4CFE_BA94_641275BF6A03_.wvu.FilterData" localSheetId="0" hidden="1">'План реализации 2016-2018'!$A$4:$L$45</definedName>
    <definedName name="Z_B0E86168_60DE_4CFE_BA94_641275BF6A03_.wvu.FilterData" localSheetId="1" hidden="1">'Приложение 2016-2018'!$A$5:$L$462</definedName>
    <definedName name="Z_BCBAE491_0A5F_409B_B332_CF8D6AABB7AD_.wvu.FilterData" localSheetId="0" hidden="1">'План реализации 2016-2018'!$A$4:$L$45</definedName>
    <definedName name="Z_BCBAE491_0A5F_409B_B332_CF8D6AABB7AD_.wvu.FilterData" localSheetId="1" hidden="1">'Приложение 2016-2018'!$A$5:$L$462</definedName>
    <definedName name="_xlnm.Print_Area" localSheetId="0">'План реализации 2016-2018'!$A$1:$K$45</definedName>
    <definedName name="_xlnm.Print_Area" localSheetId="1">'Приложение 2016-2018'!$A$1:$K$462</definedName>
  </definedNames>
  <calcPr calcId="124519" calcOnSave="0"/>
  <customWorkbookViews>
    <customWorkbookView name="AlekseevaE - Личное представление" guid="{364B7F6C-5F4A-41F8-9BD2-B68D9CC5B95E}" mergeInterval="0" personalView="1" maximized="1" xWindow="1" yWindow="1" windowWidth="1920" windowHeight="859" tabRatio="916" activeSheetId="3"/>
    <customWorkbookView name="LysenkoL - Личное представление" guid="{540CB656-DBBF-477C-9948-C7357FE8923B}" mergeInterval="0" personalView="1" maximized="1" xWindow="1" yWindow="1" windowWidth="1920" windowHeight="859" tabRatio="916" activeSheetId="3"/>
    <customWorkbookView name="Chernozemova - Личное представление" guid="{74805F76-EAF6-4EDB-BBE4-58A787432335}" mergeInterval="0" personalView="1" maximized="1" xWindow="1" yWindow="1" windowWidth="1920" windowHeight="855" tabRatio="916" activeSheetId="3" showComments="commIndAndComment"/>
    <customWorkbookView name="Buryakovskaya - Личное представление" guid="{4E8FE0DB-0CB6-4E5D-8778-A85194F7F9B4}" mergeInterval="0" personalView="1" maximized="1" xWindow="1" yWindow="1" windowWidth="1916" windowHeight="850" tabRatio="916" activeSheetId="3"/>
  </customWorkbookViews>
</workbook>
</file>

<file path=xl/calcChain.xml><?xml version="1.0" encoding="utf-8"?>
<calcChain xmlns="http://schemas.openxmlformats.org/spreadsheetml/2006/main">
  <c r="I354" i="17"/>
  <c r="H354"/>
  <c r="G354"/>
  <c r="F354"/>
  <c r="I353"/>
  <c r="H353"/>
  <c r="H351" s="1"/>
  <c r="G353"/>
  <c r="F353"/>
  <c r="E353" s="1"/>
  <c r="I352"/>
  <c r="I351" s="1"/>
  <c r="H352"/>
  <c r="G352"/>
  <c r="F352"/>
  <c r="E352" s="1"/>
  <c r="G351"/>
  <c r="E350"/>
  <c r="E349"/>
  <c r="E348"/>
  <c r="I347"/>
  <c r="H347"/>
  <c r="G347"/>
  <c r="F347"/>
  <c r="E347" s="1"/>
  <c r="E138"/>
  <c r="E137"/>
  <c r="E136"/>
  <c r="I135"/>
  <c r="H135"/>
  <c r="G135"/>
  <c r="F135"/>
  <c r="E135" s="1"/>
  <c r="E354" l="1"/>
  <c r="E351" s="1"/>
  <c r="F351"/>
  <c r="E286"/>
  <c r="E285"/>
  <c r="E284"/>
  <c r="I283"/>
  <c r="H283"/>
  <c r="G283"/>
  <c r="F283"/>
  <c r="E283" s="1"/>
  <c r="I448"/>
  <c r="H448"/>
  <c r="G448"/>
  <c r="I450"/>
  <c r="H450"/>
  <c r="G450"/>
  <c r="F450"/>
  <c r="I449"/>
  <c r="H449"/>
  <c r="G449"/>
  <c r="F449"/>
  <c r="F448"/>
  <c r="H436"/>
  <c r="E446"/>
  <c r="E445"/>
  <c r="E444"/>
  <c r="I443"/>
  <c r="H443"/>
  <c r="G443"/>
  <c r="F443"/>
  <c r="E443" s="1"/>
  <c r="F260"/>
  <c r="F262"/>
  <c r="F261"/>
  <c r="I338"/>
  <c r="I337"/>
  <c r="I336"/>
  <c r="H338"/>
  <c r="H337"/>
  <c r="H336"/>
  <c r="G338"/>
  <c r="G337"/>
  <c r="G336"/>
  <c r="G345"/>
  <c r="G344"/>
  <c r="G324"/>
  <c r="H324"/>
  <c r="I324"/>
  <c r="G325"/>
  <c r="H325"/>
  <c r="I325"/>
  <c r="G326"/>
  <c r="H326"/>
  <c r="I326"/>
  <c r="F336"/>
  <c r="F324"/>
  <c r="F338"/>
  <c r="F337"/>
  <c r="H335" l="1"/>
  <c r="F335"/>
  <c r="E334" l="1"/>
  <c r="E328"/>
  <c r="E329"/>
  <c r="E330"/>
  <c r="F327"/>
  <c r="I331"/>
  <c r="H331"/>
  <c r="G331"/>
  <c r="F408"/>
  <c r="F424"/>
  <c r="E418"/>
  <c r="E417"/>
  <c r="E416"/>
  <c r="I415"/>
  <c r="H415"/>
  <c r="G415"/>
  <c r="F415"/>
  <c r="E415" s="1"/>
  <c r="I33" i="22"/>
  <c r="I34"/>
  <c r="I7"/>
  <c r="H7" s="1"/>
  <c r="H8"/>
  <c r="I8"/>
  <c r="H9"/>
  <c r="I9"/>
  <c r="I12"/>
  <c r="H12"/>
  <c r="I11"/>
  <c r="H32"/>
  <c r="H31"/>
  <c r="H26"/>
  <c r="J25"/>
  <c r="I25"/>
  <c r="H25"/>
  <c r="H16" s="1"/>
  <c r="I24"/>
  <c r="H24" s="1"/>
  <c r="H23"/>
  <c r="H22"/>
  <c r="H20"/>
  <c r="I18"/>
  <c r="H18"/>
  <c r="I17"/>
  <c r="H17"/>
  <c r="J16"/>
  <c r="I16"/>
  <c r="H35"/>
  <c r="I35"/>
  <c r="I38"/>
  <c r="I39"/>
  <c r="I13" s="1"/>
  <c r="H13" s="1"/>
  <c r="I40"/>
  <c r="I14" s="1"/>
  <c r="H14" s="1"/>
  <c r="H41"/>
  <c r="I41"/>
  <c r="H42"/>
  <c r="H43"/>
  <c r="H44"/>
  <c r="H45"/>
  <c r="H46"/>
  <c r="H47"/>
  <c r="H48"/>
  <c r="H49"/>
  <c r="H40" s="1"/>
  <c r="H51"/>
  <c r="I51"/>
  <c r="H52"/>
  <c r="H53"/>
  <c r="H54"/>
  <c r="H55"/>
  <c r="H56"/>
  <c r="H57"/>
  <c r="H58"/>
  <c r="H59"/>
  <c r="H61"/>
  <c r="I61"/>
  <c r="H62"/>
  <c r="H63"/>
  <c r="H64"/>
  <c r="H65"/>
  <c r="H66"/>
  <c r="H67"/>
  <c r="H68"/>
  <c r="H69"/>
  <c r="I72"/>
  <c r="H73"/>
  <c r="H74"/>
  <c r="H72" s="1"/>
  <c r="H75"/>
  <c r="H76"/>
  <c r="H77"/>
  <c r="H78"/>
  <c r="H79"/>
  <c r="I82"/>
  <c r="H83"/>
  <c r="H82" s="1"/>
  <c r="H84"/>
  <c r="H85"/>
  <c r="H86"/>
  <c r="H87"/>
  <c r="H38" s="1"/>
  <c r="H88"/>
  <c r="H89"/>
  <c r="I92"/>
  <c r="H94"/>
  <c r="H92" s="1"/>
  <c r="H95"/>
  <c r="H96"/>
  <c r="H98"/>
  <c r="H100"/>
  <c r="I102"/>
  <c r="H103"/>
  <c r="H104"/>
  <c r="H105"/>
  <c r="H106"/>
  <c r="H108"/>
  <c r="H109"/>
  <c r="E332" i="17" l="1"/>
  <c r="F331"/>
  <c r="E331" s="1"/>
  <c r="E333"/>
  <c r="H102" i="22"/>
  <c r="H39"/>
  <c r="H33"/>
  <c r="H34"/>
  <c r="F17" i="19"/>
  <c r="I25"/>
  <c r="H25"/>
  <c r="G25"/>
  <c r="I24"/>
  <c r="H24"/>
  <c r="G24"/>
  <c r="F24"/>
  <c r="I23"/>
  <c r="H23"/>
  <c r="G23"/>
  <c r="F23"/>
  <c r="G16" i="17"/>
  <c r="H16"/>
  <c r="I16"/>
  <c r="G17"/>
  <c r="H17"/>
  <c r="I17"/>
  <c r="G18"/>
  <c r="H18"/>
  <c r="I18"/>
  <c r="F17"/>
  <c r="F18"/>
  <c r="F16"/>
  <c r="F76"/>
  <c r="F61"/>
  <c r="E24"/>
  <c r="F23"/>
  <c r="E23" s="1"/>
  <c r="H119" i="22"/>
  <c r="H118"/>
  <c r="H117"/>
  <c r="H116"/>
  <c r="H115"/>
  <c r="H114"/>
  <c r="H113"/>
  <c r="I112"/>
  <c r="F15" i="17" l="1"/>
  <c r="E23" i="19"/>
  <c r="I22"/>
  <c r="H112" i="22"/>
  <c r="E25" i="19"/>
  <c r="F22"/>
  <c r="H22"/>
  <c r="G22"/>
  <c r="E22" l="1"/>
  <c r="F395" i="17"/>
  <c r="I425" l="1"/>
  <c r="I426"/>
  <c r="H426"/>
  <c r="H425"/>
  <c r="H424"/>
  <c r="G426"/>
  <c r="G425"/>
  <c r="G424"/>
  <c r="F426"/>
  <c r="F425"/>
  <c r="I424"/>
  <c r="E422"/>
  <c r="E421"/>
  <c r="E420"/>
  <c r="I419"/>
  <c r="H419"/>
  <c r="G419"/>
  <c r="F419"/>
  <c r="F368"/>
  <c r="E362"/>
  <c r="E361"/>
  <c r="E360"/>
  <c r="I359"/>
  <c r="H359"/>
  <c r="G359"/>
  <c r="F359"/>
  <c r="G59" i="19"/>
  <c r="H59"/>
  <c r="I59"/>
  <c r="G60"/>
  <c r="H60"/>
  <c r="I60"/>
  <c r="G61"/>
  <c r="H61"/>
  <c r="I61"/>
  <c r="F60"/>
  <c r="F61"/>
  <c r="F59"/>
  <c r="G55"/>
  <c r="H55"/>
  <c r="I55"/>
  <c r="G56"/>
  <c r="G52" s="1"/>
  <c r="G48" s="1"/>
  <c r="H56"/>
  <c r="H52" s="1"/>
  <c r="H48" s="1"/>
  <c r="I56"/>
  <c r="I52" s="1"/>
  <c r="I48" s="1"/>
  <c r="G57"/>
  <c r="G53" s="1"/>
  <c r="G49" s="1"/>
  <c r="H57"/>
  <c r="H53" s="1"/>
  <c r="H49" s="1"/>
  <c r="I57"/>
  <c r="I53" s="1"/>
  <c r="I49" s="1"/>
  <c r="F56"/>
  <c r="F52" s="1"/>
  <c r="F48" s="1"/>
  <c r="F57"/>
  <c r="F55"/>
  <c r="G27"/>
  <c r="H27"/>
  <c r="I27"/>
  <c r="G28"/>
  <c r="H28"/>
  <c r="I28"/>
  <c r="G29"/>
  <c r="H29"/>
  <c r="I29"/>
  <c r="F28"/>
  <c r="F27"/>
  <c r="G19"/>
  <c r="H19"/>
  <c r="I19"/>
  <c r="G20"/>
  <c r="H20"/>
  <c r="I20"/>
  <c r="G21"/>
  <c r="H21"/>
  <c r="I21"/>
  <c r="F20"/>
  <c r="F19"/>
  <c r="G35"/>
  <c r="H35"/>
  <c r="I35"/>
  <c r="G36"/>
  <c r="H36"/>
  <c r="I36"/>
  <c r="G37"/>
  <c r="H37"/>
  <c r="I37"/>
  <c r="G39"/>
  <c r="H39"/>
  <c r="I39"/>
  <c r="G40"/>
  <c r="H40"/>
  <c r="I40"/>
  <c r="G41"/>
  <c r="H41"/>
  <c r="I41"/>
  <c r="F40"/>
  <c r="G60" i="17"/>
  <c r="G43" i="19" s="1"/>
  <c r="H60" i="17"/>
  <c r="H43" i="19" s="1"/>
  <c r="I60" i="17"/>
  <c r="I43" i="19" s="1"/>
  <c r="G61" i="17"/>
  <c r="G44" i="19" s="1"/>
  <c r="H61" i="17"/>
  <c r="H44" i="19" s="1"/>
  <c r="I61" i="17"/>
  <c r="I44" i="19" s="1"/>
  <c r="G62" i="17"/>
  <c r="G45" i="19" s="1"/>
  <c r="H62" i="17"/>
  <c r="H45" i="19" s="1"/>
  <c r="I62" i="17"/>
  <c r="I45" i="19" s="1"/>
  <c r="F44"/>
  <c r="F62" i="17"/>
  <c r="F45" i="19" s="1"/>
  <c r="F60" i="17"/>
  <c r="F43" i="19" s="1"/>
  <c r="E58" i="17"/>
  <c r="E57"/>
  <c r="E56"/>
  <c r="I55"/>
  <c r="H55"/>
  <c r="G55"/>
  <c r="F55"/>
  <c r="E54"/>
  <c r="E53"/>
  <c r="E52"/>
  <c r="I51"/>
  <c r="H51"/>
  <c r="G51"/>
  <c r="F51"/>
  <c r="E50"/>
  <c r="E49"/>
  <c r="E48"/>
  <c r="I47"/>
  <c r="H47"/>
  <c r="G47"/>
  <c r="F47"/>
  <c r="E46"/>
  <c r="E45"/>
  <c r="E44"/>
  <c r="I43"/>
  <c r="H43"/>
  <c r="G43"/>
  <c r="F43"/>
  <c r="E318"/>
  <c r="E317"/>
  <c r="E316"/>
  <c r="I315"/>
  <c r="H315"/>
  <c r="G315"/>
  <c r="F315"/>
  <c r="H51" i="19" l="1"/>
  <c r="H47" s="1"/>
  <c r="H46" s="1"/>
  <c r="H17"/>
  <c r="G16"/>
  <c r="G51"/>
  <c r="G47" s="1"/>
  <c r="G46" s="1"/>
  <c r="I17"/>
  <c r="F16"/>
  <c r="I16"/>
  <c r="H15"/>
  <c r="G17"/>
  <c r="I15"/>
  <c r="F15"/>
  <c r="H16"/>
  <c r="G15"/>
  <c r="E359" i="17"/>
  <c r="E419"/>
  <c r="E424"/>
  <c r="H34" i="19"/>
  <c r="I58"/>
  <c r="H58"/>
  <c r="H38"/>
  <c r="I34"/>
  <c r="E21"/>
  <c r="I18"/>
  <c r="H54"/>
  <c r="G18"/>
  <c r="H26"/>
  <c r="E56"/>
  <c r="E60"/>
  <c r="G33"/>
  <c r="G34"/>
  <c r="I38"/>
  <c r="H33"/>
  <c r="G32"/>
  <c r="E29"/>
  <c r="I33"/>
  <c r="H32"/>
  <c r="G31"/>
  <c r="E40"/>
  <c r="G38"/>
  <c r="I32"/>
  <c r="H31"/>
  <c r="H18"/>
  <c r="F26"/>
  <c r="G26"/>
  <c r="E27"/>
  <c r="E57"/>
  <c r="E55"/>
  <c r="E61"/>
  <c r="E19"/>
  <c r="F51"/>
  <c r="F47" s="1"/>
  <c r="G58"/>
  <c r="E20"/>
  <c r="E16" s="1"/>
  <c r="I31"/>
  <c r="I54"/>
  <c r="E59"/>
  <c r="I26"/>
  <c r="F58"/>
  <c r="I51"/>
  <c r="I47" s="1"/>
  <c r="I46" s="1"/>
  <c r="G54"/>
  <c r="G50"/>
  <c r="H50"/>
  <c r="F53"/>
  <c r="F54"/>
  <c r="F18"/>
  <c r="G42"/>
  <c r="H42"/>
  <c r="E48"/>
  <c r="E43"/>
  <c r="E45"/>
  <c r="I42"/>
  <c r="E52"/>
  <c r="E44"/>
  <c r="F42"/>
  <c r="E43" i="17"/>
  <c r="E51"/>
  <c r="E55"/>
  <c r="E47"/>
  <c r="E315"/>
  <c r="H11" i="19" l="1"/>
  <c r="H7" s="1"/>
  <c r="I13"/>
  <c r="I9" s="1"/>
  <c r="H14"/>
  <c r="H12"/>
  <c r="H8" s="1"/>
  <c r="G11"/>
  <c r="G7" s="1"/>
  <c r="I14"/>
  <c r="E17"/>
  <c r="H30"/>
  <c r="E58"/>
  <c r="E26"/>
  <c r="H13"/>
  <c r="H9" s="1"/>
  <c r="E18"/>
  <c r="G30"/>
  <c r="F50"/>
  <c r="I11"/>
  <c r="I7" s="1"/>
  <c r="F49"/>
  <c r="E49" s="1"/>
  <c r="G13"/>
  <c r="G9" s="1"/>
  <c r="E15"/>
  <c r="E54"/>
  <c r="G14"/>
  <c r="G12"/>
  <c r="G8" s="1"/>
  <c r="F14"/>
  <c r="I50"/>
  <c r="E51"/>
  <c r="E53"/>
  <c r="E42"/>
  <c r="E47"/>
  <c r="I12"/>
  <c r="I30"/>
  <c r="I346" i="17"/>
  <c r="H346"/>
  <c r="G346"/>
  <c r="F346"/>
  <c r="I345"/>
  <c r="H345"/>
  <c r="F345"/>
  <c r="I344"/>
  <c r="H344"/>
  <c r="G343"/>
  <c r="F344"/>
  <c r="E342"/>
  <c r="E341"/>
  <c r="E340"/>
  <c r="I339"/>
  <c r="H339"/>
  <c r="G339"/>
  <c r="F339"/>
  <c r="H6" i="19" l="1"/>
  <c r="E14"/>
  <c r="H10"/>
  <c r="E50"/>
  <c r="G6"/>
  <c r="F46"/>
  <c r="E46" s="1"/>
  <c r="G10"/>
  <c r="I8"/>
  <c r="I6" s="1"/>
  <c r="I10"/>
  <c r="I343" i="17"/>
  <c r="E339"/>
  <c r="E344"/>
  <c r="E346"/>
  <c r="E345"/>
  <c r="H343"/>
  <c r="F343"/>
  <c r="F213"/>
  <c r="F214"/>
  <c r="F212"/>
  <c r="F42"/>
  <c r="F41" i="19" s="1"/>
  <c r="E41" s="1"/>
  <c r="F40" i="17"/>
  <c r="E310"/>
  <c r="E309"/>
  <c r="E308"/>
  <c r="I307"/>
  <c r="H307"/>
  <c r="G307"/>
  <c r="F307"/>
  <c r="E242"/>
  <c r="E241"/>
  <c r="E240"/>
  <c r="I239"/>
  <c r="H239"/>
  <c r="G239"/>
  <c r="F239"/>
  <c r="I458"/>
  <c r="H458"/>
  <c r="G458"/>
  <c r="F458"/>
  <c r="I457"/>
  <c r="H457"/>
  <c r="G457"/>
  <c r="F457"/>
  <c r="I456"/>
  <c r="H456"/>
  <c r="G456"/>
  <c r="G455" s="1"/>
  <c r="F456"/>
  <c r="E454"/>
  <c r="E453"/>
  <c r="E452"/>
  <c r="I451"/>
  <c r="H451"/>
  <c r="G451"/>
  <c r="F451"/>
  <c r="H447"/>
  <c r="E442"/>
  <c r="E441"/>
  <c r="E440"/>
  <c r="I439"/>
  <c r="H439"/>
  <c r="G439"/>
  <c r="F439"/>
  <c r="E39" i="19" l="1"/>
  <c r="E38" s="1"/>
  <c r="F38"/>
  <c r="E343" i="17"/>
  <c r="H455"/>
  <c r="E239"/>
  <c r="E307"/>
  <c r="I455"/>
  <c r="E451"/>
  <c r="E456"/>
  <c r="E457"/>
  <c r="E458"/>
  <c r="F455"/>
  <c r="E439"/>
  <c r="F447"/>
  <c r="E455" l="1"/>
  <c r="E302" l="1"/>
  <c r="E301"/>
  <c r="E300"/>
  <c r="I299"/>
  <c r="H299"/>
  <c r="G299"/>
  <c r="F299"/>
  <c r="E402"/>
  <c r="E401"/>
  <c r="E400"/>
  <c r="I399"/>
  <c r="H399"/>
  <c r="G399"/>
  <c r="F399"/>
  <c r="E399" l="1"/>
  <c r="E299"/>
  <c r="I438" l="1"/>
  <c r="H438"/>
  <c r="G438"/>
  <c r="F438"/>
  <c r="I437"/>
  <c r="H437"/>
  <c r="G437"/>
  <c r="F437"/>
  <c r="I436"/>
  <c r="I435" s="1"/>
  <c r="G436"/>
  <c r="F436"/>
  <c r="E434"/>
  <c r="E433"/>
  <c r="E432"/>
  <c r="I431"/>
  <c r="H431"/>
  <c r="G431"/>
  <c r="F431"/>
  <c r="E430"/>
  <c r="E429"/>
  <c r="E428"/>
  <c r="I427"/>
  <c r="H427"/>
  <c r="G427"/>
  <c r="F427"/>
  <c r="G435" l="1"/>
  <c r="H435"/>
  <c r="E427"/>
  <c r="E431"/>
  <c r="E437"/>
  <c r="E436"/>
  <c r="E438"/>
  <c r="F435"/>
  <c r="E435" l="1"/>
  <c r="E414"/>
  <c r="E413"/>
  <c r="E412"/>
  <c r="I411"/>
  <c r="H411"/>
  <c r="G411"/>
  <c r="F411"/>
  <c r="E210"/>
  <c r="E209"/>
  <c r="E208"/>
  <c r="I207"/>
  <c r="H207"/>
  <c r="G207"/>
  <c r="F207"/>
  <c r="E206"/>
  <c r="E205"/>
  <c r="E204"/>
  <c r="I203"/>
  <c r="H203"/>
  <c r="G203"/>
  <c r="F203"/>
  <c r="E294"/>
  <c r="E293"/>
  <c r="E292"/>
  <c r="I291"/>
  <c r="H291"/>
  <c r="G291"/>
  <c r="F291"/>
  <c r="E290"/>
  <c r="E289"/>
  <c r="E288"/>
  <c r="I287"/>
  <c r="H287"/>
  <c r="G287"/>
  <c r="F287"/>
  <c r="I410"/>
  <c r="H410"/>
  <c r="G410"/>
  <c r="F410"/>
  <c r="I409"/>
  <c r="H409"/>
  <c r="G409"/>
  <c r="F409"/>
  <c r="I408"/>
  <c r="I407" s="1"/>
  <c r="H408"/>
  <c r="H407" s="1"/>
  <c r="G408"/>
  <c r="E406"/>
  <c r="E405"/>
  <c r="E404"/>
  <c r="I403"/>
  <c r="H403"/>
  <c r="G403"/>
  <c r="F403"/>
  <c r="E398"/>
  <c r="E397"/>
  <c r="E396"/>
  <c r="I395"/>
  <c r="H395"/>
  <c r="G395"/>
  <c r="I394"/>
  <c r="H394"/>
  <c r="G394"/>
  <c r="F394"/>
  <c r="I393"/>
  <c r="H393"/>
  <c r="G393"/>
  <c r="F393"/>
  <c r="I392"/>
  <c r="I391" s="1"/>
  <c r="H392"/>
  <c r="G392"/>
  <c r="F392"/>
  <c r="F391" s="1"/>
  <c r="E390"/>
  <c r="E389"/>
  <c r="E388"/>
  <c r="I387"/>
  <c r="H387"/>
  <c r="G387"/>
  <c r="F387"/>
  <c r="H261"/>
  <c r="H260"/>
  <c r="G261"/>
  <c r="G260"/>
  <c r="I262"/>
  <c r="H262"/>
  <c r="G262"/>
  <c r="I261"/>
  <c r="I260"/>
  <c r="F273"/>
  <c r="E298"/>
  <c r="E297"/>
  <c r="E296"/>
  <c r="I295"/>
  <c r="H295"/>
  <c r="G295"/>
  <c r="F295"/>
  <c r="E178"/>
  <c r="E177"/>
  <c r="E176"/>
  <c r="I175"/>
  <c r="H175"/>
  <c r="G175"/>
  <c r="F175"/>
  <c r="G391" l="1"/>
  <c r="H423"/>
  <c r="H391"/>
  <c r="G423"/>
  <c r="E291"/>
  <c r="I423"/>
  <c r="E207"/>
  <c r="E203"/>
  <c r="F407"/>
  <c r="E411"/>
  <c r="E287"/>
  <c r="E425"/>
  <c r="E426"/>
  <c r="F423"/>
  <c r="E393"/>
  <c r="E394"/>
  <c r="E395"/>
  <c r="E403"/>
  <c r="G407"/>
  <c r="E409"/>
  <c r="E410"/>
  <c r="E408"/>
  <c r="E295"/>
  <c r="E387"/>
  <c r="E392"/>
  <c r="E175"/>
  <c r="E423" l="1"/>
  <c r="E407"/>
  <c r="E391"/>
  <c r="E182" l="1"/>
  <c r="E181"/>
  <c r="E180"/>
  <c r="I179"/>
  <c r="H179"/>
  <c r="G179"/>
  <c r="F179"/>
  <c r="E179" l="1"/>
  <c r="E258" l="1"/>
  <c r="E257"/>
  <c r="E256"/>
  <c r="I255"/>
  <c r="H255"/>
  <c r="G255"/>
  <c r="F255"/>
  <c r="E114"/>
  <c r="E113"/>
  <c r="E112"/>
  <c r="I111"/>
  <c r="H111"/>
  <c r="G111"/>
  <c r="F111"/>
  <c r="E255" l="1"/>
  <c r="E111"/>
  <c r="E222" l="1"/>
  <c r="E221"/>
  <c r="E220"/>
  <c r="I219"/>
  <c r="H219"/>
  <c r="G219"/>
  <c r="F219"/>
  <c r="E90"/>
  <c r="E89"/>
  <c r="E88"/>
  <c r="I87"/>
  <c r="H87"/>
  <c r="G87"/>
  <c r="F87"/>
  <c r="F59"/>
  <c r="F148"/>
  <c r="H165"/>
  <c r="H164"/>
  <c r="G164"/>
  <c r="I166"/>
  <c r="H166"/>
  <c r="G166"/>
  <c r="I165"/>
  <c r="G165"/>
  <c r="I164"/>
  <c r="F166"/>
  <c r="F165"/>
  <c r="F164"/>
  <c r="E60"/>
  <c r="E314"/>
  <c r="E313"/>
  <c r="E312"/>
  <c r="I311"/>
  <c r="H311"/>
  <c r="G311"/>
  <c r="F311"/>
  <c r="I386"/>
  <c r="H386"/>
  <c r="G386"/>
  <c r="F386"/>
  <c r="I385"/>
  <c r="H385"/>
  <c r="G385"/>
  <c r="F385"/>
  <c r="I384"/>
  <c r="I383" s="1"/>
  <c r="H384"/>
  <c r="H383" s="1"/>
  <c r="G384"/>
  <c r="G383" s="1"/>
  <c r="F384"/>
  <c r="E382"/>
  <c r="E381"/>
  <c r="E380"/>
  <c r="I379"/>
  <c r="H379"/>
  <c r="G379"/>
  <c r="F379"/>
  <c r="I378"/>
  <c r="H378"/>
  <c r="G378"/>
  <c r="F378"/>
  <c r="I377"/>
  <c r="H377"/>
  <c r="G377"/>
  <c r="F377"/>
  <c r="I376"/>
  <c r="I375" s="1"/>
  <c r="H376"/>
  <c r="H375" s="1"/>
  <c r="G376"/>
  <c r="G375" s="1"/>
  <c r="F376"/>
  <c r="E374"/>
  <c r="E373"/>
  <c r="E372"/>
  <c r="I371"/>
  <c r="H371"/>
  <c r="G371"/>
  <c r="F371"/>
  <c r="I370"/>
  <c r="H370"/>
  <c r="G370"/>
  <c r="F370"/>
  <c r="I369"/>
  <c r="H369"/>
  <c r="G369"/>
  <c r="F369"/>
  <c r="F367" s="1"/>
  <c r="I368"/>
  <c r="H368"/>
  <c r="H367" s="1"/>
  <c r="G368"/>
  <c r="G367" s="1"/>
  <c r="E366"/>
  <c r="E365"/>
  <c r="E364"/>
  <c r="I363"/>
  <c r="H363"/>
  <c r="G363"/>
  <c r="F363"/>
  <c r="E358"/>
  <c r="E357"/>
  <c r="E356"/>
  <c r="I355"/>
  <c r="H355"/>
  <c r="G355"/>
  <c r="F355"/>
  <c r="I327"/>
  <c r="H327"/>
  <c r="G327"/>
  <c r="E306"/>
  <c r="E305"/>
  <c r="E304"/>
  <c r="I303"/>
  <c r="H303"/>
  <c r="G303"/>
  <c r="F303"/>
  <c r="E282"/>
  <c r="E281"/>
  <c r="E280"/>
  <c r="I279"/>
  <c r="H279"/>
  <c r="G279"/>
  <c r="F279"/>
  <c r="F326"/>
  <c r="F325"/>
  <c r="E322"/>
  <c r="E321"/>
  <c r="E320"/>
  <c r="I319"/>
  <c r="H319"/>
  <c r="G319"/>
  <c r="E278"/>
  <c r="E277"/>
  <c r="E276"/>
  <c r="I275"/>
  <c r="H275"/>
  <c r="G275"/>
  <c r="F275"/>
  <c r="I274"/>
  <c r="H274"/>
  <c r="G274"/>
  <c r="F274"/>
  <c r="I273"/>
  <c r="H273"/>
  <c r="G273"/>
  <c r="I272"/>
  <c r="H272"/>
  <c r="G272"/>
  <c r="F272"/>
  <c r="E270"/>
  <c r="E269"/>
  <c r="E268"/>
  <c r="I267"/>
  <c r="H267"/>
  <c r="G267"/>
  <c r="F267"/>
  <c r="E266"/>
  <c r="E265"/>
  <c r="E264"/>
  <c r="I263"/>
  <c r="H263"/>
  <c r="G263"/>
  <c r="F263"/>
  <c r="E262"/>
  <c r="E261"/>
  <c r="I259"/>
  <c r="H259"/>
  <c r="G259"/>
  <c r="F259"/>
  <c r="E254"/>
  <c r="E253"/>
  <c r="E252"/>
  <c r="I251"/>
  <c r="H251"/>
  <c r="G251"/>
  <c r="F251"/>
  <c r="I250"/>
  <c r="H250"/>
  <c r="G250"/>
  <c r="F250"/>
  <c r="I249"/>
  <c r="H249"/>
  <c r="G249"/>
  <c r="F249"/>
  <c r="I248"/>
  <c r="I247" s="1"/>
  <c r="H248"/>
  <c r="H247" s="1"/>
  <c r="G248"/>
  <c r="F248"/>
  <c r="E246"/>
  <c r="E245"/>
  <c r="E244"/>
  <c r="I243"/>
  <c r="H243"/>
  <c r="G243"/>
  <c r="F243"/>
  <c r="E238"/>
  <c r="E237"/>
  <c r="E236"/>
  <c r="I235"/>
  <c r="H235"/>
  <c r="G235"/>
  <c r="F235"/>
  <c r="E226"/>
  <c r="E225"/>
  <c r="E224"/>
  <c r="I223"/>
  <c r="H223"/>
  <c r="G223"/>
  <c r="F223"/>
  <c r="E218"/>
  <c r="E217"/>
  <c r="E216"/>
  <c r="I215"/>
  <c r="H215"/>
  <c r="G215"/>
  <c r="F215"/>
  <c r="I234"/>
  <c r="H234"/>
  <c r="G234"/>
  <c r="F234"/>
  <c r="I233"/>
  <c r="H233"/>
  <c r="G233"/>
  <c r="F233"/>
  <c r="I232"/>
  <c r="I231" s="1"/>
  <c r="H232"/>
  <c r="H231" s="1"/>
  <c r="G232"/>
  <c r="G231" s="1"/>
  <c r="F232"/>
  <c r="E230"/>
  <c r="E229"/>
  <c r="E228"/>
  <c r="I227"/>
  <c r="H227"/>
  <c r="G227"/>
  <c r="F227"/>
  <c r="I214"/>
  <c r="H214"/>
  <c r="G214"/>
  <c r="I213"/>
  <c r="H213"/>
  <c r="G213"/>
  <c r="I212"/>
  <c r="H212"/>
  <c r="G212"/>
  <c r="E202"/>
  <c r="E201"/>
  <c r="E200"/>
  <c r="I199"/>
  <c r="H199"/>
  <c r="G199"/>
  <c r="F199"/>
  <c r="I198"/>
  <c r="H198"/>
  <c r="G198"/>
  <c r="F198"/>
  <c r="I197"/>
  <c r="H197"/>
  <c r="G197"/>
  <c r="F197"/>
  <c r="I196"/>
  <c r="I195" s="1"/>
  <c r="H196"/>
  <c r="G196"/>
  <c r="G195" s="1"/>
  <c r="F196"/>
  <c r="E194"/>
  <c r="E193"/>
  <c r="E192"/>
  <c r="I191"/>
  <c r="H191"/>
  <c r="G191"/>
  <c r="F191"/>
  <c r="E174"/>
  <c r="E173"/>
  <c r="E172"/>
  <c r="I171"/>
  <c r="H171"/>
  <c r="G171"/>
  <c r="F171"/>
  <c r="I190"/>
  <c r="H190"/>
  <c r="G190"/>
  <c r="F190"/>
  <c r="I189"/>
  <c r="H189"/>
  <c r="G189"/>
  <c r="F189"/>
  <c r="I188"/>
  <c r="H188"/>
  <c r="H187" s="1"/>
  <c r="G188"/>
  <c r="G187" s="1"/>
  <c r="F188"/>
  <c r="E186"/>
  <c r="E185"/>
  <c r="E184"/>
  <c r="I183"/>
  <c r="H183"/>
  <c r="G183"/>
  <c r="F183"/>
  <c r="E170"/>
  <c r="E169"/>
  <c r="E168"/>
  <c r="I167"/>
  <c r="H167"/>
  <c r="G167"/>
  <c r="F167"/>
  <c r="E162"/>
  <c r="E161"/>
  <c r="E160"/>
  <c r="I159"/>
  <c r="H159"/>
  <c r="G159"/>
  <c r="F159"/>
  <c r="E158"/>
  <c r="E157"/>
  <c r="E156"/>
  <c r="I155"/>
  <c r="H155"/>
  <c r="G155"/>
  <c r="F155"/>
  <c r="E154"/>
  <c r="E153"/>
  <c r="E152"/>
  <c r="I151"/>
  <c r="H151"/>
  <c r="G151"/>
  <c r="F151"/>
  <c r="E142"/>
  <c r="E141"/>
  <c r="E140"/>
  <c r="I139"/>
  <c r="H139"/>
  <c r="G139"/>
  <c r="F139"/>
  <c r="E118"/>
  <c r="E117"/>
  <c r="E116"/>
  <c r="I115"/>
  <c r="H115"/>
  <c r="G115"/>
  <c r="F115"/>
  <c r="E110"/>
  <c r="E109"/>
  <c r="E108"/>
  <c r="I107"/>
  <c r="H107"/>
  <c r="G107"/>
  <c r="I126"/>
  <c r="H126"/>
  <c r="G126"/>
  <c r="F126"/>
  <c r="I125"/>
  <c r="H125"/>
  <c r="G125"/>
  <c r="F125"/>
  <c r="I124"/>
  <c r="H124"/>
  <c r="H123" s="1"/>
  <c r="G124"/>
  <c r="G123" s="1"/>
  <c r="F124"/>
  <c r="E122"/>
  <c r="E121"/>
  <c r="E120"/>
  <c r="I119"/>
  <c r="H119"/>
  <c r="G119"/>
  <c r="F119"/>
  <c r="F100"/>
  <c r="E86"/>
  <c r="E85"/>
  <c r="E84"/>
  <c r="I83"/>
  <c r="H83"/>
  <c r="G83"/>
  <c r="F83"/>
  <c r="E94"/>
  <c r="E93"/>
  <c r="E92"/>
  <c r="I91"/>
  <c r="H91"/>
  <c r="G91"/>
  <c r="F91"/>
  <c r="I102"/>
  <c r="H102"/>
  <c r="G102"/>
  <c r="F102"/>
  <c r="I101"/>
  <c r="H101"/>
  <c r="G101"/>
  <c r="F101"/>
  <c r="I100"/>
  <c r="H100"/>
  <c r="H99" s="1"/>
  <c r="G100"/>
  <c r="G99" s="1"/>
  <c r="E98"/>
  <c r="E97"/>
  <c r="E96"/>
  <c r="I95"/>
  <c r="H95"/>
  <c r="G95"/>
  <c r="F95"/>
  <c r="E82"/>
  <c r="E81"/>
  <c r="E80"/>
  <c r="I79"/>
  <c r="H79"/>
  <c r="G79"/>
  <c r="F79"/>
  <c r="F36" l="1"/>
  <c r="F32" s="1"/>
  <c r="G247"/>
  <c r="F231"/>
  <c r="F247"/>
  <c r="G163"/>
  <c r="H211"/>
  <c r="I211"/>
  <c r="G211"/>
  <c r="E223"/>
  <c r="I271"/>
  <c r="E263"/>
  <c r="H271"/>
  <c r="E219"/>
  <c r="E183"/>
  <c r="E171"/>
  <c r="E191"/>
  <c r="E196"/>
  <c r="E197"/>
  <c r="E199"/>
  <c r="E279"/>
  <c r="E363"/>
  <c r="E368"/>
  <c r="E369"/>
  <c r="E370"/>
  <c r="E371"/>
  <c r="E87"/>
  <c r="E139"/>
  <c r="E215"/>
  <c r="E213"/>
  <c r="I163"/>
  <c r="E267"/>
  <c r="E377"/>
  <c r="E384"/>
  <c r="E115"/>
  <c r="E164"/>
  <c r="E165"/>
  <c r="E159"/>
  <c r="E227"/>
  <c r="E249"/>
  <c r="E250"/>
  <c r="E251"/>
  <c r="E119"/>
  <c r="E151"/>
  <c r="H163"/>
  <c r="E235"/>
  <c r="G271"/>
  <c r="I367"/>
  <c r="E376"/>
  <c r="E378"/>
  <c r="E379"/>
  <c r="E386"/>
  <c r="E107"/>
  <c r="E155"/>
  <c r="E166"/>
  <c r="H195"/>
  <c r="E212"/>
  <c r="E214"/>
  <c r="E243"/>
  <c r="E273"/>
  <c r="E274"/>
  <c r="E275"/>
  <c r="E303"/>
  <c r="E327"/>
  <c r="E355"/>
  <c r="E311"/>
  <c r="E385"/>
  <c r="F383"/>
  <c r="F375"/>
  <c r="H323"/>
  <c r="F323"/>
  <c r="F271"/>
  <c r="E272"/>
  <c r="E260"/>
  <c r="E259" s="1"/>
  <c r="E248"/>
  <c r="E233"/>
  <c r="E234"/>
  <c r="E232"/>
  <c r="F211"/>
  <c r="E198"/>
  <c r="F195"/>
  <c r="E167"/>
  <c r="E190"/>
  <c r="I187"/>
  <c r="E188"/>
  <c r="E189"/>
  <c r="F187"/>
  <c r="F163"/>
  <c r="E126"/>
  <c r="I123"/>
  <c r="E124"/>
  <c r="E125"/>
  <c r="F123"/>
  <c r="E91"/>
  <c r="E83"/>
  <c r="E95"/>
  <c r="E79"/>
  <c r="E102"/>
  <c r="I99"/>
  <c r="E100"/>
  <c r="E101"/>
  <c r="F99"/>
  <c r="F35" i="19" l="1"/>
  <c r="E35" s="1"/>
  <c r="E163" i="17"/>
  <c r="E375"/>
  <c r="E211"/>
  <c r="E367"/>
  <c r="E271"/>
  <c r="E383"/>
  <c r="E195"/>
  <c r="E247"/>
  <c r="E231"/>
  <c r="E187"/>
  <c r="E123"/>
  <c r="E99"/>
  <c r="F31" i="19" l="1"/>
  <c r="E31" s="1"/>
  <c r="E134" i="17"/>
  <c r="E133"/>
  <c r="E132"/>
  <c r="I131"/>
  <c r="H131"/>
  <c r="G131"/>
  <c r="F131"/>
  <c r="I150"/>
  <c r="H150"/>
  <c r="G150"/>
  <c r="F150"/>
  <c r="F38" s="1"/>
  <c r="I149"/>
  <c r="H149"/>
  <c r="G149"/>
  <c r="F149"/>
  <c r="F37" s="1"/>
  <c r="I148"/>
  <c r="H148"/>
  <c r="H147" s="1"/>
  <c r="G148"/>
  <c r="E146"/>
  <c r="E145"/>
  <c r="E144"/>
  <c r="I143"/>
  <c r="H143"/>
  <c r="G143"/>
  <c r="E130"/>
  <c r="E129"/>
  <c r="E128"/>
  <c r="I127"/>
  <c r="H127"/>
  <c r="G127"/>
  <c r="F127"/>
  <c r="E106"/>
  <c r="E105"/>
  <c r="E104"/>
  <c r="I103"/>
  <c r="H103"/>
  <c r="G103"/>
  <c r="F103"/>
  <c r="F11" i="19" l="1"/>
  <c r="F7" s="1"/>
  <c r="I147" i="17"/>
  <c r="E127"/>
  <c r="E143"/>
  <c r="E149"/>
  <c r="E150"/>
  <c r="E131"/>
  <c r="F147"/>
  <c r="G147"/>
  <c r="E148"/>
  <c r="E103"/>
  <c r="E11" i="19" l="1"/>
  <c r="E7"/>
  <c r="E147" i="17"/>
  <c r="E474"/>
  <c r="E473"/>
  <c r="E472"/>
  <c r="I471"/>
  <c r="H471"/>
  <c r="G471"/>
  <c r="F471"/>
  <c r="E470"/>
  <c r="E469"/>
  <c r="E468"/>
  <c r="I467"/>
  <c r="H467"/>
  <c r="G467"/>
  <c r="F467"/>
  <c r="I466"/>
  <c r="H466"/>
  <c r="H462" s="1"/>
  <c r="G466"/>
  <c r="G462" s="1"/>
  <c r="F466"/>
  <c r="I465"/>
  <c r="I461" s="1"/>
  <c r="H465"/>
  <c r="H461" s="1"/>
  <c r="G465"/>
  <c r="G461" s="1"/>
  <c r="F465"/>
  <c r="I464"/>
  <c r="I460" s="1"/>
  <c r="H464"/>
  <c r="H463" s="1"/>
  <c r="G464"/>
  <c r="G460" s="1"/>
  <c r="F464"/>
  <c r="E70"/>
  <c r="E69"/>
  <c r="E68"/>
  <c r="I67"/>
  <c r="H67"/>
  <c r="G67"/>
  <c r="F67"/>
  <c r="I78"/>
  <c r="H78"/>
  <c r="G78"/>
  <c r="F78"/>
  <c r="I77"/>
  <c r="H77"/>
  <c r="G77"/>
  <c r="F77"/>
  <c r="F33" s="1"/>
  <c r="I76"/>
  <c r="I75" s="1"/>
  <c r="H76"/>
  <c r="G76"/>
  <c r="E74"/>
  <c r="E73"/>
  <c r="E72"/>
  <c r="I71"/>
  <c r="H71"/>
  <c r="G71"/>
  <c r="F71"/>
  <c r="E66"/>
  <c r="E65"/>
  <c r="E64"/>
  <c r="I63"/>
  <c r="H63"/>
  <c r="G63"/>
  <c r="F63"/>
  <c r="F12"/>
  <c r="E62"/>
  <c r="E61"/>
  <c r="I59"/>
  <c r="H59"/>
  <c r="G59"/>
  <c r="E42"/>
  <c r="E41"/>
  <c r="E40"/>
  <c r="I39"/>
  <c r="H39"/>
  <c r="G39"/>
  <c r="F39"/>
  <c r="E36"/>
  <c r="I35"/>
  <c r="H35"/>
  <c r="G35"/>
  <c r="I34"/>
  <c r="H34"/>
  <c r="G34"/>
  <c r="I33"/>
  <c r="H33"/>
  <c r="G33"/>
  <c r="I32"/>
  <c r="H32"/>
  <c r="G32"/>
  <c r="E28"/>
  <c r="F27"/>
  <c r="E27" s="1"/>
  <c r="E21"/>
  <c r="E17" s="1"/>
  <c r="E20"/>
  <c r="F19"/>
  <c r="E19" s="1"/>
  <c r="E32" l="1"/>
  <c r="F36" i="19"/>
  <c r="E33" i="17"/>
  <c r="E16"/>
  <c r="F34"/>
  <c r="F14" s="1"/>
  <c r="F37" i="19"/>
  <c r="F35" i="17"/>
  <c r="E37"/>
  <c r="F75"/>
  <c r="E466"/>
  <c r="H12"/>
  <c r="G75"/>
  <c r="F462"/>
  <c r="H460"/>
  <c r="H459" s="1"/>
  <c r="G463"/>
  <c r="H13"/>
  <c r="H9" s="1"/>
  <c r="E39"/>
  <c r="E464"/>
  <c r="E465"/>
  <c r="I463"/>
  <c r="G31"/>
  <c r="G13"/>
  <c r="G9" s="1"/>
  <c r="H14"/>
  <c r="H10" s="1"/>
  <c r="G459"/>
  <c r="G14"/>
  <c r="G10" s="1"/>
  <c r="E67"/>
  <c r="F460"/>
  <c r="F8" s="1"/>
  <c r="F461"/>
  <c r="E461" s="1"/>
  <c r="I462"/>
  <c r="I459" s="1"/>
  <c r="E467"/>
  <c r="G12"/>
  <c r="G8" s="1"/>
  <c r="E471"/>
  <c r="F463"/>
  <c r="I14"/>
  <c r="E63"/>
  <c r="E71"/>
  <c r="E78"/>
  <c r="E76"/>
  <c r="H75"/>
  <c r="E77"/>
  <c r="E59"/>
  <c r="H15"/>
  <c r="G15"/>
  <c r="E18"/>
  <c r="I13"/>
  <c r="I15"/>
  <c r="I12"/>
  <c r="I31"/>
  <c r="H31"/>
  <c r="E37" i="19" l="1"/>
  <c r="F33"/>
  <c r="E36"/>
  <c r="F34"/>
  <c r="F32"/>
  <c r="F13" i="17"/>
  <c r="F9" s="1"/>
  <c r="F31"/>
  <c r="E31" s="1"/>
  <c r="E14"/>
  <c r="E34"/>
  <c r="E38"/>
  <c r="E35" s="1"/>
  <c r="H11"/>
  <c r="H8"/>
  <c r="H7" s="1"/>
  <c r="E460"/>
  <c r="F459"/>
  <c r="E459" s="1"/>
  <c r="G7"/>
  <c r="E463"/>
  <c r="I9"/>
  <c r="E12"/>
  <c r="I8"/>
  <c r="G11"/>
  <c r="I10"/>
  <c r="E462"/>
  <c r="E75"/>
  <c r="I11"/>
  <c r="E15"/>
  <c r="E34" i="19" l="1"/>
  <c r="E33"/>
  <c r="F13"/>
  <c r="F30"/>
  <c r="E30" s="1"/>
  <c r="E32"/>
  <c r="F12"/>
  <c r="E13" i="17"/>
  <c r="F11"/>
  <c r="E11" s="1"/>
  <c r="F10"/>
  <c r="F7" s="1"/>
  <c r="E8"/>
  <c r="E9"/>
  <c r="I7"/>
  <c r="E13" i="19" l="1"/>
  <c r="F9"/>
  <c r="E9" s="1"/>
  <c r="F10"/>
  <c r="E10" s="1"/>
  <c r="F8"/>
  <c r="E12"/>
  <c r="E10" i="17"/>
  <c r="E7"/>
  <c r="F319"/>
  <c r="E319" s="1"/>
  <c r="F6" i="19" l="1"/>
  <c r="E6" s="1"/>
  <c r="E8"/>
  <c r="G323" i="17"/>
  <c r="E325"/>
  <c r="E326"/>
  <c r="E323" s="1"/>
  <c r="E324"/>
  <c r="I323"/>
  <c r="G335"/>
  <c r="E338"/>
  <c r="E337"/>
  <c r="E336"/>
  <c r="I335"/>
  <c r="E335" l="1"/>
  <c r="G447"/>
  <c r="E449"/>
  <c r="E450"/>
  <c r="E448"/>
  <c r="I447"/>
  <c r="E447" l="1"/>
</calcChain>
</file>

<file path=xl/sharedStrings.xml><?xml version="1.0" encoding="utf-8"?>
<sst xmlns="http://schemas.openxmlformats.org/spreadsheetml/2006/main" count="782" uniqueCount="310">
  <si>
    <t>ОБ</t>
  </si>
  <si>
    <t>МБ</t>
  </si>
  <si>
    <t>ВБС</t>
  </si>
  <si>
    <t>Всего</t>
  </si>
  <si>
    <t>4.1.1.2.</t>
  </si>
  <si>
    <t>4.</t>
  </si>
  <si>
    <t>Подпрограмма 4. "Развитие инфраструктуры системы здравоохранения"</t>
  </si>
  <si>
    <t>4.1.</t>
  </si>
  <si>
    <t>4.1.1.</t>
  </si>
  <si>
    <t>4.1.1.1.</t>
  </si>
  <si>
    <t>4.1.2.</t>
  </si>
  <si>
    <t>4.1.2.1.</t>
  </si>
  <si>
    <t>4.1.2.2.</t>
  </si>
  <si>
    <t>4.1.2.3.</t>
  </si>
  <si>
    <t>4.2.</t>
  </si>
  <si>
    <t>4.2.1.</t>
  </si>
  <si>
    <t>4.2.1.1.</t>
  </si>
  <si>
    <t>4.2.1.2.</t>
  </si>
  <si>
    <t xml:space="preserve"> № п/п</t>
  </si>
  <si>
    <t>Государственная программа, подпрограмма, основное мероприятие, мероприятие</t>
  </si>
  <si>
    <t xml:space="preserve"> Срок выполнения</t>
  </si>
  <si>
    <t>Объемы и источники финансирования (тыс. руб.)</t>
  </si>
  <si>
    <t>Соисполнители, участники, исполнители</t>
  </si>
  <si>
    <t>По годам реализации</t>
  </si>
  <si>
    <t>ФБ*</t>
  </si>
  <si>
    <t>Министерство строительства и территориального развития Мурманской области, 
ГОКУ "Управление капитального строительства Мурманской области"</t>
  </si>
  <si>
    <t>Министерство здравоохранения Мурманской области, 
подведомственные учреждения</t>
  </si>
  <si>
    <t>Связь основных мероприятий с показателями подпрограмм, ожидаемые результаты реализации (краткая характеристика) мероприятий</t>
  </si>
  <si>
    <t xml:space="preserve">Задача. Укрепление материально-технической базы учреждений здравоохранения </t>
  </si>
  <si>
    <t>Основное мероприятие 1. Строительство и реконструкция зданий подведомственных учреждений</t>
  </si>
  <si>
    <t>Мероприятие 1.1. Реконструкция хирургического корпуса Североморской центральной районной больницы (разработка ПСД) (ГОБУЗ "Североморская ЦРБ", г.Североморск, ул.Комсомольская д.27)</t>
  </si>
  <si>
    <t>Мероприятие 1.2. Реконструкция инфекционного корпуса Печенгской центральной районной больницы в п.Никель под устройство дезкамеры, СПИД лаборатории и кабинета фтизиатра, включая разработку ПСД (ГОБУЗ "Печенгская ЦРБ", п. Никель, ул. Больничный городок, д. 1)</t>
  </si>
  <si>
    <t>Основное мероприятие 2. Капитальные и текущие ремонты объектов подведомственных учреждений (в т.ч. приобретение оборудования)</t>
  </si>
  <si>
    <t>Мероприятие 2.1. Капитальные и текущие ремонты объектов подведомственных учреждений (в т.ч. приобретение оборудования)</t>
  </si>
  <si>
    <t>Мероприятие 2.2.  Капитальные ремонты объектов здравоохранения</t>
  </si>
  <si>
    <t>Мероприятие 2.3.  Создание условий доступности в учреждениях, подведомственных Министерству здравоохранения Мурманской области (устройство пандусов, опорных поручней, входных дверей, санитарных узлов и др.)</t>
  </si>
  <si>
    <t>Задача. Модернизация автомобильного парка подведомственных учреждений</t>
  </si>
  <si>
    <t>Основное мероприятие 3. Приобретение автотранспорта для подведомственных учреждений</t>
  </si>
  <si>
    <t>Мероприятие 3.1. Приобретение автомобилей скорой медицинской помощи класса А, В, С</t>
  </si>
  <si>
    <t>Мероприятие 3.2. Приобретение автобусов, легковых, грузовых автомобилей и специальной техники</t>
  </si>
  <si>
    <t>Средняя степень износа автомобильного парка подведомственных учреждений.                                                                                                              Количество приобретенного в рамках программы автотранспорта для подведомственных учреждений.</t>
  </si>
  <si>
    <t>Ремонт помещения детской поликлиники по пр. Металлургов, 34 (г.Мончегорск) (в т.ч. ПСД</t>
  </si>
  <si>
    <t>Ремонт главного корпуса по ул.Горняков, 17а (г. Ковдор) (в т.ч. ПСД)</t>
  </si>
  <si>
    <t>Ремонт поликлиники по ул. Кошица, 11 (г.Ковдор) (в т.ч. ПСД)</t>
  </si>
  <si>
    <t>Капитальный ремонт бывшего здания больницы п. Мурмаши под поликлинику   (п. Мурмаши, ул. Кайкова,30)</t>
  </si>
  <si>
    <t>Капитальный ремонт амбулатории в п.г.т. Зверосовхоз</t>
  </si>
  <si>
    <t>ГОБУЗ "Мурманская областная психиатрическая больница"</t>
  </si>
  <si>
    <t>Устройство путей эвакуации в отделениях №№ 1, 2, 3, 8, 10 ,11, ФТО (в т.ч. смета)</t>
  </si>
  <si>
    <t xml:space="preserve">Подключение аварийного дизель-генератора </t>
  </si>
  <si>
    <t>ГОАУЗ "Мончегорская центральная районная больница"</t>
  </si>
  <si>
    <t xml:space="preserve"> ГОБУЗ "Кольская центральная районная больница"</t>
  </si>
  <si>
    <t>Ремонт летничных клеток в здании терапевтического корпуса (акушерское отделение)</t>
  </si>
  <si>
    <t>Монтаж АПС и СО о пожаре в детском поликлиническом отделении, здании пищеблока, ОСМП, взрослом поликлиническом отделении</t>
  </si>
  <si>
    <t xml:space="preserve">Текущий ремонт пищеблока </t>
  </si>
  <si>
    <t xml:space="preserve"> ГОБУЗ "Кандалакшская центральная районная больница"</t>
  </si>
  <si>
    <t>Ремонт помещений амбулатории п. Тулома</t>
  </si>
  <si>
    <t>Ремонт амбулатории в п.Пушной</t>
  </si>
  <si>
    <t>Капитальный ремонт приемного отделения (ул. Чкалова,61), в т.ч. ПСД</t>
  </si>
  <si>
    <t>ГОАУЗ "Мурманский областной центр лечебной физкультуры и спортивной медицины"</t>
  </si>
  <si>
    <t>Монтаж автоматической пожарной сигнализации в ОВЛ № 2 по ул. Г. Рыбачьего,35/2</t>
  </si>
  <si>
    <t>Установка противопожарных дверей в ОВЛ № 2 по ул. Г. Рыбачьего, 35/2</t>
  </si>
  <si>
    <t>Замена потолочных светильников со сплошными (закрытыми) рассеивателями по ул. Г. Рыбачьего, 35/2, ул. Челюскинцев, 7</t>
  </si>
  <si>
    <t>Устройство контейнерных площадок в г.Апатиты и г. Кировск</t>
  </si>
  <si>
    <t>Текущий ремонт регистратуры взрослой поликлиники (г. Апатиты). Проект "открытая регистратура"</t>
  </si>
  <si>
    <t>Создание условий доступности (устройство пандусов, опорных поручней, входных дверей, санитарных узлов и др.)</t>
  </si>
  <si>
    <t>ГОАУЗ "Апатитская стоматологическая поликлиника"</t>
  </si>
  <si>
    <t>ГОБУЗ "Центральная районная больница ЗАТО г. Североморск"</t>
  </si>
  <si>
    <t>ГОБУЗ "Ловозерская центральная районная больница"</t>
  </si>
  <si>
    <t>Выполнение ремонтных работ по восстановлению работоспособности лифта в п.Ревда (в т.ч. ПСД)</t>
  </si>
  <si>
    <t>Ремонт терапевтического отделения в п. Никель (в т.ч. ПСД)</t>
  </si>
  <si>
    <t>Ремонт отделения сестринского ухода в п.Никель</t>
  </si>
  <si>
    <t>Реконструкция "входной группы" регистратуры взрослой поликлиники г.Заполярный, в т.ч. разработка ПСД</t>
  </si>
  <si>
    <t>ГОБУЗ "Печенгская центральная районная больница"</t>
  </si>
  <si>
    <t>Ремонт уличного крыльца</t>
  </si>
  <si>
    <t>Ограждение территории детской площадки</t>
  </si>
  <si>
    <t>ГОБУЗ "Областной специализированный дом ребенка для детей с органическим нарушением центральной нервной системы с нарушением психики"</t>
  </si>
  <si>
    <t>Капитальный ремонт буфетного отделения в здании по пр. Героев-Североморцев 3/2</t>
  </si>
  <si>
    <t>ГОБУЗ "Мурманский областной наркологический диспансер"</t>
  </si>
  <si>
    <t>ГОБУЗ "Оленегорская центральная городская больница"</t>
  </si>
  <si>
    <t>Замена пассажирского лифта в городской поликлинике по ул. Строительная, 20, в т.ч. ПСД</t>
  </si>
  <si>
    <t>Замена грузопассажирских лифтов в здании хирургического корпуса, в т.ч. ПСД по ул. Строительная, 20</t>
  </si>
  <si>
    <t>ГОБУЗ "МОКБ имени П.А. Баяндина"</t>
  </si>
  <si>
    <t>Ремонт розливов холодного и горячего водоснабжения здания приемного покоя</t>
  </si>
  <si>
    <t>Ремонт лифтовой шахты с заменой лифтового оборудования (лифт регистрационный № 64494) в лечебном корпусе №11</t>
  </si>
  <si>
    <t>Текущий ремонт операционного блока хирургического отделения МБУЗ «Мурманская детская городская клиническая больница и ремонт лестничных клеток</t>
  </si>
  <si>
    <t>Ремонт системы вентиляции ЦСО (СОМП, ул. Лобова, д.65)</t>
  </si>
  <si>
    <t>Проект "открытая регистратура"</t>
  </si>
  <si>
    <t>Ремонт коридров 3 и 4 этажей</t>
  </si>
  <si>
    <t>горюновой таблица</t>
  </si>
  <si>
    <t>Капитальный ремонт кровли хирургического корпуса № 3</t>
  </si>
  <si>
    <t>Количество разработанных ПСД в рамках программы, шт.                                                                   Количество строящихся (реконструируемых) объектов в рамках программы,шт.                                                                                              Количество объектов, введенных в эксплуатацию, в рамках программы, шт.</t>
  </si>
  <si>
    <t>Доля государственных (муниципальных) учреждений здравоохранения, здания которых находятся в аварийном состоянии или требуют капитального ремонта, в общем количестве государственных (муниципальных) учреждений здравоохранения, %.                                                                                                           Количество объектов, отремонтированных в рамках программы, шт.</t>
  </si>
  <si>
    <t>Министерство строительства и территориального развития Мурманской области, 
Министерство здравоохранения Мурманской области, подведомственные учреждения,                                                               ГОКУ "Управление капитального строительства Мурманской области"</t>
  </si>
  <si>
    <t>Министерство строительства и территориального развития Мурманской области, 
Министерство здравоохранения Мурманской области,                                                                                                                         ГОКУ "Управление капитального строительства Мурманской области"</t>
  </si>
  <si>
    <t>Министерство здравоохранения Мурманской области, 
подведомственные учреждения,                                                                              ГОКУ "Управление капитального строительства Мурманской области"</t>
  </si>
  <si>
    <t>Министерство здравоохранения Мурманской области, подведомственные учреждения,                                                                  ГОКУ "Управление капитального строительства Мурманской области"</t>
  </si>
  <si>
    <t>Министерство строительства и территориального развития Мурманской области,                                                                ГОКУ "Управление капитального строительства Мурманской области"</t>
  </si>
  <si>
    <t>Ремонт амбулатории в п. Шонгуй</t>
  </si>
  <si>
    <t>Ремонт женского корпуса</t>
  </si>
  <si>
    <t>2016-2018</t>
  </si>
  <si>
    <t>Капитальный ремонт физиотерапевтического отделения</t>
  </si>
  <si>
    <t>Устройство автоматической системы включения и блокировки безопасности здания стационара, пищеблока  (источник аварийного электроснабжения, дизель-генератор ДЭС-2х100), больничный городок, Космонавтов, 21 (в т.ч. ПСД)</t>
  </si>
  <si>
    <t>Капитальный ремонт здания инфекционного отделения по адресу: г. Апатиты, ул. Космонавтов, д.21 (в т.ч. ПСД)</t>
  </si>
  <si>
    <t>Ремонт помещений общежития</t>
  </si>
  <si>
    <t>Капитальный ремонт лечебного отделения в части оси 1-4 (пр. Металлургов,20)</t>
  </si>
  <si>
    <t>ГОАУЗ "Мончегорская стоматологическая поликлиника"</t>
  </si>
  <si>
    <t>Капитальный ремонт первого этажа лечебного отделения в части оси 8-13 (пр. Металлургов,20), в т.ч. ПСД</t>
  </si>
  <si>
    <t>Капитальный ремонт отделений (5-й этаж педиатрического корпуса № 9)</t>
  </si>
  <si>
    <t>Капитальный ремонт педиатрического корпуса № 9 (подвал)</t>
  </si>
  <si>
    <t>Замена, ремонт электропроводки, кабельных линий, приборов освещения, проведение замеров сопротивления изоляции и контура  заземления в поликлинике, хозяйственном корпусе, стационаре п.Ревда (в т.ч. ПСД)</t>
  </si>
  <si>
    <t xml:space="preserve">Ремонт системы горячего, холодного водоснабжения, водоотведения в поликлинике, стационаре и хозяйственном корпусе п.Ревда (в т.ч. ПСД) </t>
  </si>
  <si>
    <t>ГОБУЗ "Мурманский областной перинатальный центр"</t>
  </si>
  <si>
    <t>Ремонт здания первого терапевтического отделения по ул. Лобова, 12, в т.ч. ПСД</t>
  </si>
  <si>
    <t>Ремонт здания второго терапевтического отделения по ул. Лобова, 12, в т.ч. ПСД</t>
  </si>
  <si>
    <t>ГОБУЗ "Мурманский областной противотуберкулезный диспансер"</t>
  </si>
  <si>
    <t>Ремонт системы вентиляции и кондиционирования в корпусе "В", в т.ч. ПСД</t>
  </si>
  <si>
    <t>Капитальный ремонт подвального помещения лечебного отделения в части оси 8-13 (пр. Металлургов,20), в т.ч. ПСД</t>
  </si>
  <si>
    <t xml:space="preserve">Замена проводки, вводного устройства и заземляющего контура в служебно-хозяйственном корпусе № 14 (ул. Павлова, 6) </t>
  </si>
  <si>
    <r>
      <t>ГОАУЗ "Мурманская областная стоматологическая поликлиника</t>
    </r>
    <r>
      <rPr>
        <b/>
        <sz val="8"/>
        <color theme="1"/>
        <rFont val="Times New Roman"/>
        <family val="1"/>
        <charset val="204"/>
      </rPr>
      <t>"</t>
    </r>
    <r>
      <rPr>
        <sz val="8"/>
        <color theme="1"/>
        <rFont val="Times New Roman"/>
        <family val="1"/>
        <charset val="204"/>
      </rPr>
      <t xml:space="preserve"> </t>
    </r>
  </si>
  <si>
    <t>Замена лифтового оборудования</t>
  </si>
  <si>
    <t>2017-2018</t>
  </si>
  <si>
    <t>ГОКУЗ особого типа "Медицинский центр мобилиционных резервов "Резерв"</t>
  </si>
  <si>
    <t>Капитальный ремонт кровли медицинского склада № 3, медицинского склада № 1 хранилище № 2</t>
  </si>
  <si>
    <t>Ремонт групп "Кукушечка", "Мишутка", "Петушок" по ул. Строителей, 14</t>
  </si>
  <si>
    <t>Капитальный ремонт помещений аптеки и приемного отделения</t>
  </si>
  <si>
    <t>2016-2017</t>
  </si>
  <si>
    <t>2016 год</t>
  </si>
  <si>
    <t xml:space="preserve">Количество объектов, отремонтированных в рамках программы в 2016 году  - 1 шт.                                                                                                                        </t>
  </si>
  <si>
    <t xml:space="preserve">Количество объектов, отремонтированных в рамках программы в 2017 году  - 1 шт.                                                                                              Количество объектов, отремонтированных в рамках программы в 2018 году  - 1 шт.                                                                                                                        </t>
  </si>
  <si>
    <t xml:space="preserve">Количество объектов, отремонтированных в рамках программы в 2016 году - 1 шт.                                                                                                                            Количество объектов, отремонтированных в рамках программы в 2017 году - 1 шт.             </t>
  </si>
  <si>
    <t xml:space="preserve">Количество объектов, отремонтированных в рамках программы в 2016 году  - 1 шт.                                                                                                                                                       </t>
  </si>
  <si>
    <t xml:space="preserve">Количество объектов, отремонтированных в рамках программы в 2017 году  - 1 шт.                                                                                                                                                       </t>
  </si>
  <si>
    <t xml:space="preserve">Количество объектов, отремонтированных в рамках программы в 2018 году  - 1 шт.                                                                                                                                                       </t>
  </si>
  <si>
    <t xml:space="preserve">Количество объектов, отремонтированных в рамках программы в 2017 году  - 1 шт.                                                                                                       Количество объектов, отремонтированных в рамках программы в 2018 году  - 1 шт.                                                                                                                                                                                                       </t>
  </si>
  <si>
    <t>Перечень объектов капитального строительства</t>
  </si>
  <si>
    <t>№</t>
  </si>
  <si>
    <t>Подпрограмма, объект капитального строительства</t>
  </si>
  <si>
    <t xml:space="preserve">Проектная мощность </t>
  </si>
  <si>
    <t xml:space="preserve"> Срок строительства </t>
  </si>
  <si>
    <t xml:space="preserve"> Источник </t>
  </si>
  <si>
    <t xml:space="preserve">ОБ </t>
  </si>
  <si>
    <t xml:space="preserve">ФБ </t>
  </si>
  <si>
    <t>Министерство строительства и территориального развития Мурманской области</t>
  </si>
  <si>
    <t>92 койки</t>
  </si>
  <si>
    <t>2013-2015</t>
  </si>
  <si>
    <t>52 койки (главный корпус)</t>
  </si>
  <si>
    <t>-</t>
  </si>
  <si>
    <t>2014 (корректура ПСД)</t>
  </si>
  <si>
    <t>Реконструкция пищеблока Мончегорской центральной районной больницы (ГОАУЗ "Мончегорская ЦРБ" г. Мончегорск, ул. Кирова,6)</t>
  </si>
  <si>
    <t>400 пациентов</t>
  </si>
  <si>
    <t>2014-2015</t>
  </si>
  <si>
    <t>24800 (разработка ПСД)</t>
  </si>
  <si>
    <t xml:space="preserve">Приложение 1 к подпрограмме </t>
  </si>
  <si>
    <t>Перечень показателей подпрограммы</t>
  </si>
  <si>
    <t>№ п/п</t>
  </si>
  <si>
    <t>Подпрограмма, показатель</t>
  </si>
  <si>
    <t>Ед. изм.</t>
  </si>
  <si>
    <t>Значение показателя*</t>
  </si>
  <si>
    <t>Источник данных</t>
  </si>
  <si>
    <t>Соисполнитель, ответственный за выполнение показателя</t>
  </si>
  <si>
    <t>Факт</t>
  </si>
  <si>
    <t>План</t>
  </si>
  <si>
    <t>Подпрограмма 4 «Развитие инфраструктуры системы здравоохранения"</t>
  </si>
  <si>
    <t>I</t>
  </si>
  <si>
    <t xml:space="preserve">Показатели целей подпрограммы: </t>
  </si>
  <si>
    <t>1.1.</t>
  </si>
  <si>
    <t>Доля государственных (муниципальных) учреждений здравоохранения, здания которых находятся в аварийном состоянии или требуют капитального ремонта, в общем количестве государственных (муниципальных) учреждений здравоохранения</t>
  </si>
  <si>
    <t>%</t>
  </si>
  <si>
    <t xml:space="preserve">форма 30 Росстата (таблицы 8000, 8001 раздела VIII)                                                                    
</t>
  </si>
  <si>
    <t>Министерство здравоохранения Мурманской области</t>
  </si>
  <si>
    <t>1.2.</t>
  </si>
  <si>
    <r>
      <t>Средняя степень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износа автомобильного парка подведомственных учреждений</t>
    </r>
  </si>
  <si>
    <t>ведомственный мониторинг</t>
  </si>
  <si>
    <t>II</t>
  </si>
  <si>
    <t>Показатели задач подпрограммы:</t>
  </si>
  <si>
    <t>2.1.</t>
  </si>
  <si>
    <t>Задача 1 «Укрепление материально-технической базы объектов подведомственных учреждений»</t>
  </si>
  <si>
    <t>2.1.1.</t>
  </si>
  <si>
    <t>Количество разработанных ПСД в рамках программы, шт.</t>
  </si>
  <si>
    <t>кол-во</t>
  </si>
  <si>
    <t>2.1.2.</t>
  </si>
  <si>
    <t>Количество строящихся (реконструируемых) объектов в рамках программы,ед.</t>
  </si>
  <si>
    <t>2.1.3.</t>
  </si>
  <si>
    <t>Количество объектов, введенных в эксплуатацию, в рамках программы</t>
  </si>
  <si>
    <t>2.1.4.</t>
  </si>
  <si>
    <t>Количество объектов, отремонтированных в рамках программы</t>
  </si>
  <si>
    <t>2.2.</t>
  </si>
  <si>
    <t>Задача 2 «Модернизация автомобильного парка подведомственных учреждений»</t>
  </si>
  <si>
    <t>2.2.1.</t>
  </si>
  <si>
    <t xml:space="preserve">Количество приобретенного в рамках программы автотранспорта для подведомственных учреждений </t>
  </si>
  <si>
    <t>* - Фактические значения показателей указываются при внесении изменений в государственную программу после получения фактических данных по итогам года.</t>
  </si>
  <si>
    <t>Строительство областной детской многопрофильной больницы</t>
  </si>
  <si>
    <t>Капитальный ремонт помещений под размещение диагностического центра женского здоровья "Белая Роза"</t>
  </si>
  <si>
    <t>ГОАУЗ "Мурманский областной консультативно-диагностический центр"</t>
  </si>
  <si>
    <t>План реализации государственной программы Мурманской области "Развитие здравоохранения" подпрограммы 4 "Развитие инфраструктуры системы здравоохранения"</t>
  </si>
  <si>
    <t>ГОБУЗ "МОКБ имени П.А. Баяндина"                                                                             ГОКУ "Управление капитального строительства"</t>
  </si>
  <si>
    <t>МЗ МО, УКС, Пандусы</t>
  </si>
  <si>
    <t>МЗ МО (без пандусов)</t>
  </si>
  <si>
    <t>УКС</t>
  </si>
  <si>
    <t>Пандусы</t>
  </si>
  <si>
    <t xml:space="preserve">Основное мероприятие 2. Проведение капитальных и текущих ремонтов объектов системы здравоохранения </t>
  </si>
  <si>
    <t xml:space="preserve">Завершение работ по капитальному ремонту кровли  хирургического корпуса ГОБУЗ "МОКБ им. П.А. Баяндина" в 2016 году                                                                                                                 </t>
  </si>
  <si>
    <t>Выполнение ремонтных работ на объектах здравоохранения (3 - в 2016 году, 1 - в 2017 году) с целью обеспечения доступности маломобильных групп населения в здания медицинских учреждений</t>
  </si>
  <si>
    <t xml:space="preserve">Приобретение 1 единицы автотранспорта в 2017 году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</si>
  <si>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Приобретение 29 единиц автотранспорта в 2016 году, 75 единиц - в 2017 году </t>
  </si>
  <si>
    <t xml:space="preserve">Приобретение 1 единицы автотранспорта в 2017 году                         </t>
  </si>
  <si>
    <t>Приложение 9 к Методическим указаниям</t>
  </si>
  <si>
    <t>Сведения об источниках и методике расчета значений показателей государственной программы</t>
  </si>
  <si>
    <t>Наименование показателя</t>
  </si>
  <si>
    <t>Единица измерения</t>
  </si>
  <si>
    <t>Алгоритм расчета (формула)*</t>
  </si>
  <si>
    <t>Базовые показатели (используемые в формуле)</t>
  </si>
  <si>
    <t>Метод сбора информации, код формы отчетности**</t>
  </si>
  <si>
    <t>Периодичность и временная характеристика***</t>
  </si>
  <si>
    <t>Дата получения фактических значений показателей</t>
  </si>
  <si>
    <t>Ответственный за сбор данных по показателю, субъект статистического учета</t>
  </si>
  <si>
    <t>Государственная программа «_____»</t>
  </si>
  <si>
    <t>0.1</t>
  </si>
  <si>
    <t>Наименование показателя 1</t>
  </si>
  <si>
    <t>0.2</t>
  </si>
  <si>
    <t xml:space="preserve">Наименование показателя 2 </t>
  </si>
  <si>
    <t>Базовый показатель 1</t>
  </si>
  <si>
    <t>Базовый показатель 2</t>
  </si>
  <si>
    <t>1.</t>
  </si>
  <si>
    <t>Подпрограмма 4 «Развитие инфраструктуры системы здравоохранения»</t>
  </si>
  <si>
    <t xml:space="preserve">УЗкр - учреждения здравоохранения, здания которых находятся в аварийном состоянии или требуют  капитального ремонта                                                                           </t>
  </si>
  <si>
    <t>статистическая отчетность (форма 30 Росстата (таблицы 8000-8001, раздел VIII))</t>
  </si>
  <si>
    <t>годовая</t>
  </si>
  <si>
    <t xml:space="preserve">ежегодно на 01 марта </t>
  </si>
  <si>
    <t xml:space="preserve">УЗок - общее количество учреждений здравоохранения                                                                      </t>
  </si>
  <si>
    <t>Доля автомобильного транспорта с износом 100%  от общего количества автотранспортных средств</t>
  </si>
  <si>
    <t xml:space="preserve">К1 – количество АТС с износом 100%, единиц                                                                                   </t>
  </si>
  <si>
    <t>ежегодно на 01 февраля</t>
  </si>
  <si>
    <t>К2 –  общее количество АТС, единиц</t>
  </si>
  <si>
    <t>1.3.</t>
  </si>
  <si>
    <t>Количество разработанных ПСД в рамках программы</t>
  </si>
  <si>
    <t>шт.</t>
  </si>
  <si>
    <t>Министерство строительства и территориального развития Мурманской области, Министерство здравоохранения Мурманской области</t>
  </si>
  <si>
    <t>1.4.</t>
  </si>
  <si>
    <t>Количество строящихся (реконструируемых) объектов в рамках программы</t>
  </si>
  <si>
    <t>1.5.</t>
  </si>
  <si>
    <t>1.6.</t>
  </si>
  <si>
    <t>1.7.</t>
  </si>
  <si>
    <t>ед.</t>
  </si>
  <si>
    <t>Приложение 5 к Методическим указаниям</t>
  </si>
  <si>
    <t>Соисполнитель, заказчик-застройщик</t>
  </si>
  <si>
    <t>Общая стоимость строительства, тыс. рублей*</t>
  </si>
  <si>
    <t xml:space="preserve"> Объемы и источники финансирования, тыс. рублей**</t>
  </si>
  <si>
    <t>Всего с 2014</t>
  </si>
  <si>
    <t>…</t>
  </si>
  <si>
    <t>До 2014</t>
  </si>
  <si>
    <t>2.</t>
  </si>
  <si>
    <t>*Указывается полная стоимость с начала строительства, включая затраты на проектирование, в ценах соответствующих лет</t>
  </si>
  <si>
    <t>**Объемы финансирования объектов капитального строительства ежегодно уточняются в соответствии с фактическими объемами выполненных работ, произведенных в прошедшем финансовом году</t>
  </si>
  <si>
    <t xml:space="preserve">Государственная программа Мурманской области "Развитие здравоохранения" </t>
  </si>
  <si>
    <t>Подпрограмма 4 "Развитие инфраструктуры системы здравоохранения"</t>
  </si>
  <si>
    <t>Министерство строительства и территориального развития Мурманской области, ГОКУ "УКС МО"</t>
  </si>
  <si>
    <t>Реконструкция основной части здания главного корпуса городской больницы в осях 11-22 в г. Кировске</t>
  </si>
  <si>
    <t>Комплекс работ по реконструкции стационара противотуберкулезного диспансера по адресу: г. Мурманск, ул. Лобова,12</t>
  </si>
  <si>
    <t>2009-2014 (главный корпус,ОС,резервная котельная)</t>
  </si>
  <si>
    <t>393 220 (ориентировочная стоимость-главный корпус,ОС,резервная котельная)</t>
  </si>
  <si>
    <t>Реконструкция здания городской поликлиники Мончегорской ЦРБ в г. Мончегорск (1 очередь-пристройка) корректура ПСД)</t>
  </si>
  <si>
    <t>1100 (корректура ПСД)</t>
  </si>
  <si>
    <t>2013-2014 (корректура ПСД)</t>
  </si>
  <si>
    <t>Реконструкция хирургичекого корпуса Североморской ентральной районной больницы, в том числе ПСД (ГОБУЗ Североморская ЦРБ,г. Североморск,ул Комсомольская,27)</t>
  </si>
  <si>
    <t>Реконструкция инфекционного корпуса Печенгской центральной районной больницы в п. Никель под устройство дезкамеры,СПИД лаборатории и кабинета фтизиатра, включая раззработку ПСД (ГОБУЗ "Печенгская ЦРБ",п. Никель, ул.Больничный городок,д.1)</t>
  </si>
  <si>
    <t>141 посещение в смену</t>
  </si>
  <si>
    <t>Здание стационара ГОБУЗ "Мурманский областной психоневрологический диспансер"Пристройка второго эвакуационного пути</t>
  </si>
  <si>
    <t>Текущий ремонт регистратуры взрослой поликлиники (г. Кировск). Проект "открытая регистратура"</t>
  </si>
  <si>
    <t>Устройство дополнительных эвакуационных выходов из здания главного корпуса (включая перенос наружных сетей канализации)</t>
  </si>
  <si>
    <t>Ремонт помещений под размещение женской консультации в Лениснком районе города Мурманска</t>
  </si>
  <si>
    <t xml:space="preserve">Проведение капитальных и текущих ремонтов объектов системы здравоохранения, в том числе приобретение оборудования (завершение работ на 34 объектах в 2016 году, 15 - в 2017 году, 10 - в 2018 году)                                                                                                                                                 </t>
  </si>
  <si>
    <t>Подпрограмма 3 "Охрана здоровья матери и ребенка"</t>
  </si>
  <si>
    <t>Реконструкция радиологического корпуса Мурманского онкологического диспансера (корректура ПСД)</t>
  </si>
  <si>
    <t>Мероприятие 1.1. Разработка предпроектных решений по реконструкции комплекса ГОБУЗ Мурманский областной онкологический диспансер</t>
  </si>
  <si>
    <t xml:space="preserve"> ДОБАВИЛИ ОБЪЕКТЫ КАПРЕМОНТА УКСА</t>
  </si>
  <si>
    <t>2019(разработка ПСД)</t>
  </si>
  <si>
    <t>2019-2020</t>
  </si>
  <si>
    <t>385 коек,                                                240 посещений в смену</t>
  </si>
  <si>
    <t xml:space="preserve">Количество объектов, отремонтированных в рамках программы в 2016 году  - 1 шт.        </t>
  </si>
  <si>
    <t>Перечень мероприятий государственной программы Мурманской области "Развитие здравоохранения" подпрограммы 4 "Развитие инфраструктуры системы здравоохранения" на 2016-2018 годы</t>
  </si>
  <si>
    <t>Капитальный ремонт систем вентиляции, электроснабжения, водоснабжения и водоотведения в помещениях пищеблока</t>
  </si>
  <si>
    <t>Приобретение технологического оборудования и инвентаря для пищеблока</t>
  </si>
  <si>
    <t xml:space="preserve">Капитальный ремонт помещений в здании пищеблока </t>
  </si>
  <si>
    <t>Приобретение технологического оборудования для оснащения пищеблока</t>
  </si>
  <si>
    <t>Ремонт продовольственного склада и пищеблока</t>
  </si>
  <si>
    <t>Монтаж системы автоматической пожарной сигнализации и СОУЭЛ</t>
  </si>
  <si>
    <t xml:space="preserve">ГОБУЗ "Мурманская городская поликлиника № 7" </t>
  </si>
  <si>
    <t>ГОБУЗ "Мурманская детская клиническая больница"</t>
  </si>
  <si>
    <t xml:space="preserve">ГОБУЗ "Мурманская городская поликлиника № 4" </t>
  </si>
  <si>
    <t>ГОБУЗ "Мурманская городская детская поликлиника № 4"</t>
  </si>
  <si>
    <t>ГОБУЗ "Мурманская городская поликлиника № 3"</t>
  </si>
  <si>
    <t>ГОБУЗ "Мурманская городская клиническая больница скорой медицинской помощи"</t>
  </si>
  <si>
    <t>Текущий ремонт инфекционного отделения</t>
  </si>
  <si>
    <t>Выполнение предпроектных работ. В результате проведенных работ будет получено заключение о возможности или невозможности реконструкции комплекса ГОБУЗ Мурманский областной онкологический диспансер на имеющемся земельном участке.</t>
  </si>
  <si>
    <r>
      <t xml:space="preserve">Выполнение предпроектных работ. В результате проведенных работ будет получено заключение о возможности или невозможности реконструкции комплекса ГОБУЗ Мурманский </t>
    </r>
    <r>
      <rPr>
        <sz val="8"/>
        <rFont val="Times New Roman"/>
        <family val="1"/>
        <charset val="204"/>
      </rPr>
      <t>областной</t>
    </r>
    <r>
      <rPr>
        <sz val="8"/>
        <color theme="1"/>
        <rFont val="Times New Roman"/>
        <family val="1"/>
        <charset val="204"/>
      </rPr>
      <t xml:space="preserve"> онкологический диспансер на имеющемся земельном участке.</t>
    </r>
  </si>
  <si>
    <t>Ремонт канализационных сетей</t>
  </si>
  <si>
    <t>Ремонт тепловой сети в хирургическом корпусе № 3</t>
  </si>
  <si>
    <t>ПП 1</t>
  </si>
  <si>
    <t>ПП 2</t>
  </si>
  <si>
    <t>ПП 5</t>
  </si>
  <si>
    <t>ПП 4</t>
  </si>
  <si>
    <t>ПП Г</t>
  </si>
  <si>
    <t>Ремонт аварийных трубопроводов теплоснабжения и холодного водоснабжения комплекса зданий больничного городка по ул. Чкалова, 61</t>
  </si>
  <si>
    <t xml:space="preserve">Установка системы вытяжной противодымной вентиляции </t>
  </si>
  <si>
    <t>ГОБУЗ "Апатитско-Кировская центральная городская больница"</t>
  </si>
  <si>
    <t>Капитальный ремонт  здания детской поликлиники (ул. Душенова,8/2) (в т.ч. ПСД)</t>
  </si>
  <si>
    <t>Ремонт амбулатории в п. Спутник (в т.ч. ПСД)</t>
  </si>
  <si>
    <t>Выполнение работ по текущему ремонту помещений</t>
  </si>
  <si>
    <t>Приложение к приказу Министерства здравоохранения Мурманской области от __18.02.2016____ № ____115____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</si>
</sst>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269">
    <xf numFmtId="0" fontId="0" fillId="0" borderId="0" xfId="0"/>
    <xf numFmtId="164" fontId="9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11" fillId="0" borderId="0" xfId="0" applyFont="1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3" fontId="0" fillId="0" borderId="0" xfId="0" applyNumberForma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right"/>
    </xf>
    <xf numFmtId="4" fontId="0" fillId="0" borderId="0" xfId="0" applyNumberFormat="1" applyFont="1" applyFill="1" applyAlignment="1">
      <alignment horizontal="right"/>
    </xf>
    <xf numFmtId="0" fontId="0" fillId="0" borderId="0" xfId="0" applyFont="1" applyFill="1"/>
    <xf numFmtId="165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64" fontId="9" fillId="0" borderId="4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/>
    <xf numFmtId="164" fontId="0" fillId="0" borderId="1" xfId="0" applyNumberFormat="1" applyFont="1" applyFill="1" applyBorder="1"/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0" fillId="0" borderId="0" xfId="1" applyFont="1" applyFill="1"/>
    <xf numFmtId="164" fontId="9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3" fontId="0" fillId="0" borderId="0" xfId="0" applyNumberFormat="1" applyFill="1"/>
    <xf numFmtId="0" fontId="9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5" fillId="2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/>
    <xf numFmtId="0" fontId="15" fillId="2" borderId="1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left"/>
    </xf>
    <xf numFmtId="164" fontId="15" fillId="3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3" fillId="7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0" fillId="5" borderId="0" xfId="0" applyFill="1"/>
    <xf numFmtId="3" fontId="3" fillId="7" borderId="1" xfId="0" applyNumberFormat="1" applyFont="1" applyFill="1" applyBorder="1" applyAlignment="1">
      <alignment horizontal="center"/>
    </xf>
    <xf numFmtId="0" fontId="24" fillId="5" borderId="1" xfId="0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24" fillId="8" borderId="1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24" fillId="8" borderId="1" xfId="0" applyNumberFormat="1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/>
    </xf>
    <xf numFmtId="0" fontId="27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164" fontId="24" fillId="7" borderId="1" xfId="0" applyNumberFormat="1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165" fontId="3" fillId="7" borderId="1" xfId="0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165" fontId="3" fillId="10" borderId="1" xfId="0" applyNumberFormat="1" applyFont="1" applyFill="1" applyBorder="1" applyAlignment="1">
      <alignment horizontal="center" vertical="center" wrapText="1"/>
    </xf>
    <xf numFmtId="164" fontId="3" fillId="1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16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0" fontId="16" fillId="3" borderId="4" xfId="0" applyNumberFormat="1" applyFont="1" applyFill="1" applyBorder="1" applyAlignment="1">
      <alignment horizontal="left" vertical="center" wrapText="1"/>
    </xf>
    <xf numFmtId="0" fontId="16" fillId="3" borderId="5" xfId="0" applyNumberFormat="1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8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9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5" fillId="2" borderId="4" xfId="0" applyNumberFormat="1" applyFont="1" applyFill="1" applyBorder="1" applyAlignment="1">
      <alignment horizontal="center" vertical="center"/>
    </xf>
    <xf numFmtId="0" fontId="15" fillId="2" borderId="5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4" applyFont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" fontId="2" fillId="0" borderId="4" xfId="0" applyNumberFormat="1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24" fillId="5" borderId="4" xfId="0" applyNumberFormat="1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center" wrapText="1"/>
    </xf>
    <xf numFmtId="3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3" fontId="24" fillId="0" borderId="4" xfId="0" applyNumberFormat="1" applyFont="1" applyFill="1" applyBorder="1" applyAlignment="1">
      <alignment horizontal="center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</cellXfs>
  <cellStyles count="5">
    <cellStyle name="Гиперссылка 2" xfId="4"/>
    <cellStyle name="Обычный" xfId="0" builtinId="0"/>
    <cellStyle name="Обычный 4" xfId="3"/>
    <cellStyle name="Финансовый" xfId="1" builtinId="3"/>
    <cellStyle name="Финансовый 2" xfId="2"/>
  </cellStyles>
  <dxfs count="0"/>
  <tableStyles count="0" defaultTableStyle="TableStyleMedium9" defaultPivotStyle="PivotStyleLight16"/>
  <colors>
    <mruColors>
      <color rgb="FFFF99CC"/>
      <color rgb="FFCEDAFA"/>
      <color rgb="FF99FF99"/>
      <color rgb="FF66FFFF"/>
      <color rgb="FFFF6699"/>
      <color rgb="FF3D0C50"/>
      <color rgb="FFBC8FDD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0</xdr:row>
      <xdr:rowOff>19050</xdr:rowOff>
    </xdr:from>
    <xdr:ext cx="184731" cy="264560"/>
    <xdr:sp macro="" textlink="">
      <xdr:nvSpPr>
        <xdr:cNvPr id="2" name="TextBox 1"/>
        <xdr:cNvSpPr txBox="1"/>
      </xdr:nvSpPr>
      <xdr:spPr>
        <a:xfrm>
          <a:off x="4286250" y="21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1</xdr:row>
      <xdr:rowOff>19050</xdr:rowOff>
    </xdr:from>
    <xdr:ext cx="184731" cy="264560"/>
    <xdr:sp macro="" textlink="">
      <xdr:nvSpPr>
        <xdr:cNvPr id="2" name="TextBox 1"/>
        <xdr:cNvSpPr txBox="1"/>
      </xdr:nvSpPr>
      <xdr:spPr>
        <a:xfrm>
          <a:off x="4572000" y="21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oleObject" Target="../embeddings/oleObject1.bin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61"/>
  <sheetViews>
    <sheetView workbookViewId="0">
      <pane ySplit="5" topLeftCell="A6" activePane="bottomLeft" state="frozen"/>
      <selection pane="bottomLeft" activeCell="J34" sqref="J34:J37"/>
    </sheetView>
  </sheetViews>
  <sheetFormatPr defaultRowHeight="16.5" customHeight="1"/>
  <cols>
    <col min="1" max="1" width="6.5703125" style="22" customWidth="1"/>
    <col min="2" max="2" width="44.85546875" style="5" customWidth="1"/>
    <col min="3" max="3" width="9.140625" style="14"/>
    <col min="4" max="4" width="9.140625" style="6"/>
    <col min="5" max="5" width="12.140625" style="7" customWidth="1"/>
    <col min="6" max="6" width="14.85546875" style="7" customWidth="1"/>
    <col min="7" max="8" width="9.140625" style="7"/>
    <col min="9" max="9" width="14.5703125" style="7" customWidth="1"/>
    <col min="10" max="10" width="41.7109375" style="8" customWidth="1"/>
    <col min="11" max="11" width="39" style="14" customWidth="1"/>
    <col min="12" max="13" width="13.42578125" style="14" bestFit="1" customWidth="1"/>
    <col min="14" max="16384" width="9.140625" style="14"/>
  </cols>
  <sheetData>
    <row r="2" spans="1:14" ht="16.5" customHeight="1">
      <c r="A2" s="159" t="s">
        <v>194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4" spans="1:14" ht="16.5" customHeight="1">
      <c r="A4" s="145" t="s">
        <v>18</v>
      </c>
      <c r="B4" s="160" t="s">
        <v>19</v>
      </c>
      <c r="C4" s="138" t="s">
        <v>20</v>
      </c>
      <c r="D4" s="138" t="s">
        <v>21</v>
      </c>
      <c r="E4" s="138"/>
      <c r="F4" s="138"/>
      <c r="G4" s="138"/>
      <c r="H4" s="138"/>
      <c r="I4" s="138"/>
      <c r="J4" s="161" t="s">
        <v>27</v>
      </c>
      <c r="K4" s="138" t="s">
        <v>22</v>
      </c>
      <c r="L4" s="28" t="s">
        <v>88</v>
      </c>
    </row>
    <row r="5" spans="1:14" ht="16.5" customHeight="1">
      <c r="A5" s="145"/>
      <c r="B5" s="160"/>
      <c r="C5" s="138"/>
      <c r="D5" s="59" t="s">
        <v>23</v>
      </c>
      <c r="E5" s="21" t="s">
        <v>3</v>
      </c>
      <c r="F5" s="21" t="s">
        <v>0</v>
      </c>
      <c r="G5" s="21" t="s">
        <v>24</v>
      </c>
      <c r="H5" s="21" t="s">
        <v>1</v>
      </c>
      <c r="I5" s="21" t="s">
        <v>2</v>
      </c>
      <c r="J5" s="162"/>
      <c r="K5" s="138"/>
    </row>
    <row r="6" spans="1:14" ht="16.5" customHeight="1">
      <c r="A6" s="151" t="s">
        <v>5</v>
      </c>
      <c r="B6" s="166" t="s">
        <v>6</v>
      </c>
      <c r="C6" s="154" t="s">
        <v>99</v>
      </c>
      <c r="D6" s="60" t="s">
        <v>3</v>
      </c>
      <c r="E6" s="32">
        <f>SUM(F6:I6)</f>
        <v>467844.90400000004</v>
      </c>
      <c r="F6" s="32">
        <f>SUM(F7:F9)</f>
        <v>467844.90400000004</v>
      </c>
      <c r="G6" s="32">
        <f t="shared" ref="G6:I6" si="0">SUM(G7:G9)</f>
        <v>0</v>
      </c>
      <c r="H6" s="32">
        <f t="shared" si="0"/>
        <v>0</v>
      </c>
      <c r="I6" s="32">
        <f t="shared" si="0"/>
        <v>0</v>
      </c>
      <c r="J6" s="168"/>
      <c r="K6" s="163" t="s">
        <v>92</v>
      </c>
      <c r="L6" s="25"/>
      <c r="M6" s="25"/>
    </row>
    <row r="7" spans="1:14" ht="16.5" customHeight="1">
      <c r="A7" s="151"/>
      <c r="B7" s="167"/>
      <c r="C7" s="154"/>
      <c r="D7" s="60">
        <v>2016</v>
      </c>
      <c r="E7" s="32">
        <f t="shared" ref="E7:E33" si="1">SUM(F7:I7)</f>
        <v>223128.73400000003</v>
      </c>
      <c r="F7" s="32">
        <f t="shared" ref="F7:I9" si="2">SUM(F11,F47)</f>
        <v>223128.73400000003</v>
      </c>
      <c r="G7" s="32">
        <f t="shared" si="2"/>
        <v>0</v>
      </c>
      <c r="H7" s="32">
        <f t="shared" si="2"/>
        <v>0</v>
      </c>
      <c r="I7" s="32">
        <f t="shared" si="2"/>
        <v>0</v>
      </c>
      <c r="J7" s="168"/>
      <c r="K7" s="164"/>
      <c r="L7" s="25"/>
      <c r="M7" s="25"/>
    </row>
    <row r="8" spans="1:14" ht="16.5" customHeight="1">
      <c r="A8" s="151"/>
      <c r="B8" s="167"/>
      <c r="C8" s="154"/>
      <c r="D8" s="60">
        <v>2017</v>
      </c>
      <c r="E8" s="32">
        <f t="shared" si="1"/>
        <v>158391.35999999999</v>
      </c>
      <c r="F8" s="32">
        <f t="shared" si="2"/>
        <v>158391.35999999999</v>
      </c>
      <c r="G8" s="32">
        <f t="shared" si="2"/>
        <v>0</v>
      </c>
      <c r="H8" s="32">
        <f t="shared" si="2"/>
        <v>0</v>
      </c>
      <c r="I8" s="32">
        <f t="shared" si="2"/>
        <v>0</v>
      </c>
      <c r="J8" s="168"/>
      <c r="K8" s="164"/>
    </row>
    <row r="9" spans="1:14" ht="16.5" customHeight="1">
      <c r="A9" s="151"/>
      <c r="B9" s="167"/>
      <c r="C9" s="154"/>
      <c r="D9" s="60">
        <v>2018</v>
      </c>
      <c r="E9" s="32">
        <f t="shared" si="1"/>
        <v>86324.81</v>
      </c>
      <c r="F9" s="32">
        <f t="shared" si="2"/>
        <v>86324.81</v>
      </c>
      <c r="G9" s="32">
        <f t="shared" si="2"/>
        <v>0</v>
      </c>
      <c r="H9" s="32">
        <f t="shared" si="2"/>
        <v>0</v>
      </c>
      <c r="I9" s="32">
        <f t="shared" si="2"/>
        <v>0</v>
      </c>
      <c r="J9" s="168"/>
      <c r="K9" s="164"/>
    </row>
    <row r="10" spans="1:14" ht="16.5" customHeight="1">
      <c r="A10" s="151" t="s">
        <v>7</v>
      </c>
      <c r="B10" s="152" t="s">
        <v>28</v>
      </c>
      <c r="C10" s="154" t="s">
        <v>99</v>
      </c>
      <c r="D10" s="60" t="s">
        <v>3</v>
      </c>
      <c r="E10" s="32">
        <f t="shared" si="1"/>
        <v>413544.90400000004</v>
      </c>
      <c r="F10" s="32">
        <f>SUM(F11:F13)</f>
        <v>413544.90400000004</v>
      </c>
      <c r="G10" s="32">
        <f>SUM(G11:G13)</f>
        <v>0</v>
      </c>
      <c r="H10" s="32">
        <f>SUM(H11:H13)</f>
        <v>0</v>
      </c>
      <c r="I10" s="32">
        <f>SUM(I11:I13)</f>
        <v>0</v>
      </c>
      <c r="J10" s="155"/>
      <c r="K10" s="163" t="s">
        <v>93</v>
      </c>
    </row>
    <row r="11" spans="1:14" ht="16.5" customHeight="1">
      <c r="A11" s="151"/>
      <c r="B11" s="153"/>
      <c r="C11" s="154"/>
      <c r="D11" s="60">
        <v>2016</v>
      </c>
      <c r="E11" s="32">
        <f>SUM(F11:I11)</f>
        <v>210028.73400000003</v>
      </c>
      <c r="F11" s="34">
        <f t="shared" ref="F11:I13" si="3">SUM(F15,F31)</f>
        <v>210028.73400000003</v>
      </c>
      <c r="G11" s="34">
        <f t="shared" si="3"/>
        <v>0</v>
      </c>
      <c r="H11" s="34">
        <f t="shared" si="3"/>
        <v>0</v>
      </c>
      <c r="I11" s="34">
        <f t="shared" si="3"/>
        <v>0</v>
      </c>
      <c r="J11" s="155"/>
      <c r="K11" s="164"/>
    </row>
    <row r="12" spans="1:14" ht="16.5" customHeight="1">
      <c r="A12" s="151"/>
      <c r="B12" s="153"/>
      <c r="C12" s="154"/>
      <c r="D12" s="60">
        <v>2017</v>
      </c>
      <c r="E12" s="32">
        <f t="shared" si="1"/>
        <v>117191.36</v>
      </c>
      <c r="F12" s="34">
        <f t="shared" si="3"/>
        <v>117191.36</v>
      </c>
      <c r="G12" s="34">
        <f t="shared" si="3"/>
        <v>0</v>
      </c>
      <c r="H12" s="34">
        <f t="shared" si="3"/>
        <v>0</v>
      </c>
      <c r="I12" s="34">
        <f t="shared" si="3"/>
        <v>0</v>
      </c>
      <c r="J12" s="155"/>
      <c r="K12" s="164"/>
    </row>
    <row r="13" spans="1:14" ht="16.5" customHeight="1">
      <c r="A13" s="151"/>
      <c r="B13" s="153"/>
      <c r="C13" s="154"/>
      <c r="D13" s="60">
        <v>2018</v>
      </c>
      <c r="E13" s="32">
        <f t="shared" si="1"/>
        <v>86324.81</v>
      </c>
      <c r="F13" s="52">
        <f t="shared" si="3"/>
        <v>86324.81</v>
      </c>
      <c r="G13" s="52">
        <f t="shared" si="3"/>
        <v>0</v>
      </c>
      <c r="H13" s="52">
        <f t="shared" si="3"/>
        <v>0</v>
      </c>
      <c r="I13" s="52">
        <f t="shared" si="3"/>
        <v>0</v>
      </c>
      <c r="J13" s="155"/>
      <c r="K13" s="164"/>
    </row>
    <row r="14" spans="1:14" ht="16.5" customHeight="1">
      <c r="A14" s="151" t="s">
        <v>8</v>
      </c>
      <c r="B14" s="152" t="s">
        <v>29</v>
      </c>
      <c r="C14" s="154">
        <v>2018</v>
      </c>
      <c r="D14" s="60" t="s">
        <v>3</v>
      </c>
      <c r="E14" s="32">
        <f t="shared" si="1"/>
        <v>3500</v>
      </c>
      <c r="F14" s="32">
        <f>SUM(F15:F17)</f>
        <v>3500</v>
      </c>
      <c r="G14" s="32">
        <f>SUM(G15:G17)</f>
        <v>0</v>
      </c>
      <c r="H14" s="32">
        <f>SUM(H15:H17)</f>
        <v>0</v>
      </c>
      <c r="I14" s="32">
        <f>SUM(I15:I17)</f>
        <v>0</v>
      </c>
      <c r="J14" s="163" t="s">
        <v>90</v>
      </c>
      <c r="K14" s="163" t="s">
        <v>25</v>
      </c>
    </row>
    <row r="15" spans="1:14" ht="16.5" customHeight="1">
      <c r="A15" s="151"/>
      <c r="B15" s="153"/>
      <c r="C15" s="154"/>
      <c r="D15" s="60">
        <v>2016</v>
      </c>
      <c r="E15" s="32">
        <f>SUM(E19,E27)</f>
        <v>3500</v>
      </c>
      <c r="F15" s="32">
        <f>SUM(F19,F27,F23)</f>
        <v>3500</v>
      </c>
      <c r="G15" s="32">
        <f t="shared" ref="G15:I15" si="4">SUM(G19,G27,G23)</f>
        <v>0</v>
      </c>
      <c r="H15" s="32">
        <f t="shared" si="4"/>
        <v>0</v>
      </c>
      <c r="I15" s="32">
        <f t="shared" si="4"/>
        <v>0</v>
      </c>
      <c r="J15" s="164"/>
      <c r="K15" s="164"/>
    </row>
    <row r="16" spans="1:14" s="9" customFormat="1" ht="16.5" customHeight="1">
      <c r="A16" s="151"/>
      <c r="B16" s="153"/>
      <c r="C16" s="154"/>
      <c r="D16" s="60">
        <v>2017</v>
      </c>
      <c r="E16" s="32">
        <f>SUM(E20,E28)</f>
        <v>0</v>
      </c>
      <c r="F16" s="32">
        <f t="shared" ref="F16:I17" si="5">SUM(F20,F28,F24)</f>
        <v>0</v>
      </c>
      <c r="G16" s="32">
        <f t="shared" si="5"/>
        <v>0</v>
      </c>
      <c r="H16" s="32">
        <f t="shared" si="5"/>
        <v>0</v>
      </c>
      <c r="I16" s="32">
        <f t="shared" si="5"/>
        <v>0</v>
      </c>
      <c r="J16" s="164"/>
      <c r="K16" s="164"/>
      <c r="N16" s="10"/>
    </row>
    <row r="17" spans="1:14" s="9" customFormat="1" ht="18.75" customHeight="1">
      <c r="A17" s="151"/>
      <c r="B17" s="153"/>
      <c r="C17" s="154"/>
      <c r="D17" s="60">
        <v>2018</v>
      </c>
      <c r="E17" s="32">
        <f>SUM(E21,E29)</f>
        <v>0</v>
      </c>
      <c r="F17" s="32">
        <f t="shared" si="5"/>
        <v>0</v>
      </c>
      <c r="G17" s="32">
        <f t="shared" si="5"/>
        <v>0</v>
      </c>
      <c r="H17" s="32">
        <f t="shared" si="5"/>
        <v>0</v>
      </c>
      <c r="I17" s="32">
        <f t="shared" si="5"/>
        <v>0</v>
      </c>
      <c r="J17" s="165"/>
      <c r="K17" s="164"/>
      <c r="M17" s="11"/>
    </row>
    <row r="18" spans="1:14" s="9" customFormat="1" ht="16.5" hidden="1" customHeight="1">
      <c r="A18" s="135" t="s">
        <v>9</v>
      </c>
      <c r="B18" s="158" t="s">
        <v>30</v>
      </c>
      <c r="C18" s="138">
        <v>2018</v>
      </c>
      <c r="D18" s="61" t="s">
        <v>3</v>
      </c>
      <c r="E18" s="62">
        <f t="shared" si="1"/>
        <v>0</v>
      </c>
      <c r="F18" s="63">
        <f>SUM(F19:F21)</f>
        <v>0</v>
      </c>
      <c r="G18" s="63">
        <f t="shared" ref="G18:I18" si="6">SUM(G19:G21)</f>
        <v>0</v>
      </c>
      <c r="H18" s="63">
        <f t="shared" si="6"/>
        <v>0</v>
      </c>
      <c r="I18" s="63">
        <f t="shared" si="6"/>
        <v>0</v>
      </c>
      <c r="J18" s="136"/>
      <c r="K18" s="136" t="s">
        <v>25</v>
      </c>
      <c r="M18" s="11"/>
    </row>
    <row r="19" spans="1:14" s="9" customFormat="1" ht="16.5" hidden="1" customHeight="1">
      <c r="A19" s="135"/>
      <c r="B19" s="158"/>
      <c r="C19" s="138"/>
      <c r="D19" s="59">
        <v>2016</v>
      </c>
      <c r="E19" s="1">
        <f t="shared" si="1"/>
        <v>0</v>
      </c>
      <c r="F19" s="2">
        <f>SUM('Приложение 2016-2018'!F20)</f>
        <v>0</v>
      </c>
      <c r="G19" s="2">
        <f>SUM('Приложение 2016-2018'!G20)</f>
        <v>0</v>
      </c>
      <c r="H19" s="2">
        <f>SUM('Приложение 2016-2018'!H20)</f>
        <v>0</v>
      </c>
      <c r="I19" s="2">
        <f>SUM('Приложение 2016-2018'!I20)</f>
        <v>0</v>
      </c>
      <c r="J19" s="137"/>
      <c r="K19" s="137"/>
      <c r="M19" s="11"/>
    </row>
    <row r="20" spans="1:14" s="9" customFormat="1" ht="16.5" hidden="1" customHeight="1">
      <c r="A20" s="135"/>
      <c r="B20" s="158"/>
      <c r="C20" s="138"/>
      <c r="D20" s="59">
        <v>2017</v>
      </c>
      <c r="E20" s="1">
        <f t="shared" si="1"/>
        <v>0</v>
      </c>
      <c r="F20" s="2">
        <f>SUM('Приложение 2016-2018'!F21)</f>
        <v>0</v>
      </c>
      <c r="G20" s="2">
        <f>SUM('Приложение 2016-2018'!G21)</f>
        <v>0</v>
      </c>
      <c r="H20" s="2">
        <f>SUM('Приложение 2016-2018'!H21)</f>
        <v>0</v>
      </c>
      <c r="I20" s="2">
        <f>SUM('Приложение 2016-2018'!I21)</f>
        <v>0</v>
      </c>
      <c r="J20" s="137"/>
      <c r="K20" s="137"/>
      <c r="N20" s="10"/>
    </row>
    <row r="21" spans="1:14" s="9" customFormat="1" ht="15" hidden="1" customHeight="1">
      <c r="A21" s="135"/>
      <c r="B21" s="158"/>
      <c r="C21" s="138"/>
      <c r="D21" s="59">
        <v>2018</v>
      </c>
      <c r="E21" s="1">
        <f t="shared" si="1"/>
        <v>0</v>
      </c>
      <c r="F21" s="2">
        <v>0</v>
      </c>
      <c r="G21" s="2">
        <f>SUM('Приложение 2016-2018'!G22)</f>
        <v>0</v>
      </c>
      <c r="H21" s="2">
        <f>SUM('Приложение 2016-2018'!H22)</f>
        <v>0</v>
      </c>
      <c r="I21" s="2">
        <f>SUM('Приложение 2016-2018'!I22)</f>
        <v>0</v>
      </c>
      <c r="J21" s="139"/>
      <c r="K21" s="137"/>
      <c r="M21" s="11"/>
    </row>
    <row r="22" spans="1:14" s="9" customFormat="1" ht="16.5" hidden="1" customHeight="1">
      <c r="A22" s="135" t="s">
        <v>4</v>
      </c>
      <c r="B22" s="136" t="s">
        <v>31</v>
      </c>
      <c r="C22" s="138">
        <v>2018</v>
      </c>
      <c r="D22" s="61" t="s">
        <v>3</v>
      </c>
      <c r="E22" s="62">
        <f t="shared" ref="E22:E23" si="7">SUM(F22:I22)</f>
        <v>0</v>
      </c>
      <c r="F22" s="63">
        <f>SUM(F23:F25)</f>
        <v>0</v>
      </c>
      <c r="G22" s="63">
        <f t="shared" ref="G22:I22" si="8">SUM(G23:G25)</f>
        <v>0</v>
      </c>
      <c r="H22" s="63">
        <f t="shared" si="8"/>
        <v>0</v>
      </c>
      <c r="I22" s="63">
        <f t="shared" si="8"/>
        <v>0</v>
      </c>
      <c r="J22" s="136"/>
      <c r="K22" s="136" t="s">
        <v>25</v>
      </c>
      <c r="M22" s="11"/>
    </row>
    <row r="23" spans="1:14" s="9" customFormat="1" ht="16.5" hidden="1" customHeight="1">
      <c r="A23" s="135"/>
      <c r="B23" s="137"/>
      <c r="C23" s="138"/>
      <c r="D23" s="90">
        <v>2016</v>
      </c>
      <c r="E23" s="1">
        <f t="shared" si="7"/>
        <v>0</v>
      </c>
      <c r="F23" s="2">
        <f>'Приложение 2016-2018'!F24</f>
        <v>0</v>
      </c>
      <c r="G23" s="2">
        <f>'Приложение 2016-2018'!G24</f>
        <v>0</v>
      </c>
      <c r="H23" s="2">
        <f>'Приложение 2016-2018'!H24</f>
        <v>0</v>
      </c>
      <c r="I23" s="2">
        <f>'Приложение 2016-2018'!I24</f>
        <v>0</v>
      </c>
      <c r="J23" s="137"/>
      <c r="K23" s="137"/>
      <c r="M23" s="11"/>
    </row>
    <row r="24" spans="1:14" ht="16.5" hidden="1" customHeight="1">
      <c r="A24" s="135"/>
      <c r="B24" s="137"/>
      <c r="C24" s="138"/>
      <c r="D24" s="90">
        <v>2017</v>
      </c>
      <c r="E24" s="1">
        <v>0</v>
      </c>
      <c r="F24" s="2">
        <f>'Приложение 2016-2018'!F25</f>
        <v>0</v>
      </c>
      <c r="G24" s="2">
        <f>'Приложение 2016-2018'!G25</f>
        <v>0</v>
      </c>
      <c r="H24" s="2">
        <f>'Приложение 2016-2018'!H25</f>
        <v>0</v>
      </c>
      <c r="I24" s="2">
        <f>'Приложение 2016-2018'!I25</f>
        <v>0</v>
      </c>
      <c r="J24" s="137"/>
      <c r="K24" s="137"/>
    </row>
    <row r="25" spans="1:14" ht="11.25" hidden="1" customHeight="1">
      <c r="A25" s="135"/>
      <c r="B25" s="137"/>
      <c r="C25" s="138"/>
      <c r="D25" s="90">
        <v>2018</v>
      </c>
      <c r="E25" s="1">
        <f t="shared" ref="E25" si="9">SUM(F25:I25)</f>
        <v>0</v>
      </c>
      <c r="F25" s="2">
        <v>0</v>
      </c>
      <c r="G25" s="2">
        <f>'Приложение 2016-2018'!G26</f>
        <v>0</v>
      </c>
      <c r="H25" s="2">
        <f>'Приложение 2016-2018'!H26</f>
        <v>0</v>
      </c>
      <c r="I25" s="2">
        <f>'Приложение 2016-2018'!I26</f>
        <v>0</v>
      </c>
      <c r="J25" s="139"/>
      <c r="K25" s="137"/>
      <c r="L25" s="25"/>
      <c r="M25" s="29"/>
    </row>
    <row r="26" spans="1:14" s="9" customFormat="1" ht="16.5" customHeight="1">
      <c r="A26" s="135" t="s">
        <v>9</v>
      </c>
      <c r="B26" s="136" t="s">
        <v>274</v>
      </c>
      <c r="C26" s="138">
        <v>2018</v>
      </c>
      <c r="D26" s="61" t="s">
        <v>3</v>
      </c>
      <c r="E26" s="62">
        <f t="shared" si="1"/>
        <v>3500</v>
      </c>
      <c r="F26" s="63">
        <f>SUM(F27:F29)</f>
        <v>3500</v>
      </c>
      <c r="G26" s="63">
        <f t="shared" ref="G26:I26" si="10">SUM(G27:G29)</f>
        <v>0</v>
      </c>
      <c r="H26" s="63">
        <f t="shared" si="10"/>
        <v>0</v>
      </c>
      <c r="I26" s="63">
        <f t="shared" si="10"/>
        <v>0</v>
      </c>
      <c r="J26" s="169" t="s">
        <v>295</v>
      </c>
      <c r="K26" s="136" t="s">
        <v>25</v>
      </c>
      <c r="M26" s="11"/>
    </row>
    <row r="27" spans="1:14" s="9" customFormat="1" ht="16.5" customHeight="1">
      <c r="A27" s="135"/>
      <c r="B27" s="137"/>
      <c r="C27" s="138"/>
      <c r="D27" s="59">
        <v>2016</v>
      </c>
      <c r="E27" s="1">
        <f t="shared" si="1"/>
        <v>3500</v>
      </c>
      <c r="F27" s="2">
        <f>'Приложение 2016-2018'!F28</f>
        <v>3500</v>
      </c>
      <c r="G27" s="2">
        <f>'Приложение 2016-2018'!G28</f>
        <v>0</v>
      </c>
      <c r="H27" s="2">
        <f>'Приложение 2016-2018'!H28</f>
        <v>0</v>
      </c>
      <c r="I27" s="2">
        <f>'Приложение 2016-2018'!I28</f>
        <v>0</v>
      </c>
      <c r="J27" s="170"/>
      <c r="K27" s="137"/>
      <c r="M27" s="11"/>
    </row>
    <row r="28" spans="1:14" ht="16.5" customHeight="1">
      <c r="A28" s="135"/>
      <c r="B28" s="137"/>
      <c r="C28" s="138"/>
      <c r="D28" s="59">
        <v>2017</v>
      </c>
      <c r="E28" s="1">
        <v>0</v>
      </c>
      <c r="F28" s="2">
        <f>'Приложение 2016-2018'!F29</f>
        <v>0</v>
      </c>
      <c r="G28" s="2">
        <f>'Приложение 2016-2018'!G29</f>
        <v>0</v>
      </c>
      <c r="H28" s="2">
        <f>'Приложение 2016-2018'!H29</f>
        <v>0</v>
      </c>
      <c r="I28" s="2">
        <f>'Приложение 2016-2018'!I29</f>
        <v>0</v>
      </c>
      <c r="J28" s="170"/>
      <c r="K28" s="137"/>
    </row>
    <row r="29" spans="1:14" ht="17.25" customHeight="1">
      <c r="A29" s="135"/>
      <c r="B29" s="137"/>
      <c r="C29" s="138"/>
      <c r="D29" s="59">
        <v>2018</v>
      </c>
      <c r="E29" s="1">
        <f t="shared" si="1"/>
        <v>0</v>
      </c>
      <c r="F29" s="2">
        <v>0</v>
      </c>
      <c r="G29" s="2">
        <f>'Приложение 2016-2018'!G30</f>
        <v>0</v>
      </c>
      <c r="H29" s="2">
        <f>'Приложение 2016-2018'!H30</f>
        <v>0</v>
      </c>
      <c r="I29" s="2">
        <f>'Приложение 2016-2018'!I30</f>
        <v>0</v>
      </c>
      <c r="J29" s="171"/>
      <c r="K29" s="137"/>
      <c r="L29" s="25"/>
      <c r="M29" s="29"/>
    </row>
    <row r="30" spans="1:14" ht="16.5" customHeight="1">
      <c r="A30" s="151" t="s">
        <v>10</v>
      </c>
      <c r="B30" s="152" t="s">
        <v>200</v>
      </c>
      <c r="C30" s="154" t="s">
        <v>99</v>
      </c>
      <c r="D30" s="60" t="s">
        <v>3</v>
      </c>
      <c r="E30" s="32">
        <f t="shared" si="1"/>
        <v>410044.90400000004</v>
      </c>
      <c r="F30" s="32">
        <f>SUM(F31:F33)</f>
        <v>410044.90400000004</v>
      </c>
      <c r="G30" s="32">
        <f>SUM(G31:G33)</f>
        <v>0</v>
      </c>
      <c r="H30" s="32">
        <f>SUM(H31:H33)</f>
        <v>0</v>
      </c>
      <c r="I30" s="32">
        <f>SUM(I31:I33)</f>
        <v>0</v>
      </c>
      <c r="J30" s="163" t="s">
        <v>91</v>
      </c>
      <c r="K30" s="163" t="s">
        <v>94</v>
      </c>
      <c r="L30" s="14" t="s">
        <v>196</v>
      </c>
    </row>
    <row r="31" spans="1:14" ht="16.5" customHeight="1">
      <c r="A31" s="151"/>
      <c r="B31" s="153"/>
      <c r="C31" s="154"/>
      <c r="D31" s="60">
        <v>2016</v>
      </c>
      <c r="E31" s="32">
        <f>SUM(F31:I31)</f>
        <v>206528.73400000003</v>
      </c>
      <c r="F31" s="32">
        <f>SUM(F35,F39,F43)</f>
        <v>206528.73400000003</v>
      </c>
      <c r="G31" s="32">
        <f t="shared" ref="G31:I31" si="11">SUM(G35,G39,G43)</f>
        <v>0</v>
      </c>
      <c r="H31" s="32">
        <f t="shared" si="11"/>
        <v>0</v>
      </c>
      <c r="I31" s="32">
        <f t="shared" si="11"/>
        <v>0</v>
      </c>
      <c r="J31" s="164"/>
      <c r="K31" s="164"/>
    </row>
    <row r="32" spans="1:14" ht="16.5" customHeight="1">
      <c r="A32" s="151"/>
      <c r="B32" s="153"/>
      <c r="C32" s="154"/>
      <c r="D32" s="60">
        <v>2017</v>
      </c>
      <c r="E32" s="32">
        <f t="shared" si="1"/>
        <v>117191.36</v>
      </c>
      <c r="F32" s="32">
        <f t="shared" ref="F32:I33" si="12">SUM(F36,F40,F44)</f>
        <v>117191.36</v>
      </c>
      <c r="G32" s="32">
        <f t="shared" si="12"/>
        <v>0</v>
      </c>
      <c r="H32" s="32">
        <f t="shared" si="12"/>
        <v>0</v>
      </c>
      <c r="I32" s="32">
        <f t="shared" si="12"/>
        <v>0</v>
      </c>
      <c r="J32" s="164"/>
      <c r="K32" s="164"/>
    </row>
    <row r="33" spans="1:12" ht="30" customHeight="1">
      <c r="A33" s="151"/>
      <c r="B33" s="153"/>
      <c r="C33" s="154"/>
      <c r="D33" s="60">
        <v>2018</v>
      </c>
      <c r="E33" s="32">
        <f t="shared" si="1"/>
        <v>86324.81</v>
      </c>
      <c r="F33" s="32">
        <f t="shared" si="12"/>
        <v>86324.81</v>
      </c>
      <c r="G33" s="32">
        <f t="shared" si="12"/>
        <v>0</v>
      </c>
      <c r="H33" s="32">
        <f t="shared" si="12"/>
        <v>0</v>
      </c>
      <c r="I33" s="32">
        <f t="shared" si="12"/>
        <v>0</v>
      </c>
      <c r="J33" s="165"/>
      <c r="K33" s="165"/>
      <c r="L33" s="25"/>
    </row>
    <row r="34" spans="1:12" ht="15">
      <c r="A34" s="145" t="s">
        <v>11</v>
      </c>
      <c r="B34" s="146" t="s">
        <v>33</v>
      </c>
      <c r="C34" s="143" t="s">
        <v>99</v>
      </c>
      <c r="D34" s="61" t="s">
        <v>3</v>
      </c>
      <c r="E34" s="62">
        <f t="shared" ref="E34" si="13">SUM(E35:E37)</f>
        <v>374344.90400000004</v>
      </c>
      <c r="F34" s="62">
        <f>SUM(F35:F37)</f>
        <v>374344.90400000004</v>
      </c>
      <c r="G34" s="62">
        <f t="shared" ref="G34:I34" si="14">SUM(G35:G37)</f>
        <v>0</v>
      </c>
      <c r="H34" s="62">
        <f t="shared" si="14"/>
        <v>0</v>
      </c>
      <c r="I34" s="62">
        <f t="shared" si="14"/>
        <v>0</v>
      </c>
      <c r="J34" s="136" t="s">
        <v>271</v>
      </c>
      <c r="K34" s="172" t="s">
        <v>95</v>
      </c>
      <c r="L34" s="25" t="s">
        <v>197</v>
      </c>
    </row>
    <row r="35" spans="1:12" ht="15">
      <c r="A35" s="145"/>
      <c r="B35" s="147"/>
      <c r="C35" s="144"/>
      <c r="D35" s="59">
        <v>2016</v>
      </c>
      <c r="E35" s="15">
        <f>F35</f>
        <v>173828.73400000003</v>
      </c>
      <c r="F35" s="39">
        <f>'Приложение 2016-2018'!F36</f>
        <v>173828.73400000003</v>
      </c>
      <c r="G35" s="39">
        <f>'Приложение 2016-2018'!G36</f>
        <v>0</v>
      </c>
      <c r="H35" s="39">
        <f>'Приложение 2016-2018'!H36</f>
        <v>0</v>
      </c>
      <c r="I35" s="39">
        <f>'Приложение 2016-2018'!I36</f>
        <v>0</v>
      </c>
      <c r="J35" s="137"/>
      <c r="K35" s="172"/>
      <c r="L35" s="25"/>
    </row>
    <row r="36" spans="1:12" ht="15">
      <c r="A36" s="145"/>
      <c r="B36" s="147"/>
      <c r="C36" s="144"/>
      <c r="D36" s="59">
        <v>2017</v>
      </c>
      <c r="E36" s="15">
        <f t="shared" ref="E36:E37" si="15">F36</f>
        <v>114191.36</v>
      </c>
      <c r="F36" s="39">
        <f>'Приложение 2016-2018'!F37</f>
        <v>114191.36</v>
      </c>
      <c r="G36" s="39">
        <f>'Приложение 2016-2018'!G37</f>
        <v>0</v>
      </c>
      <c r="H36" s="39">
        <f>'Приложение 2016-2018'!H37</f>
        <v>0</v>
      </c>
      <c r="I36" s="39">
        <f>'Приложение 2016-2018'!I37</f>
        <v>0</v>
      </c>
      <c r="J36" s="137"/>
      <c r="K36" s="172"/>
      <c r="L36" s="25"/>
    </row>
    <row r="37" spans="1:12" ht="28.5" customHeight="1">
      <c r="A37" s="145"/>
      <c r="B37" s="147"/>
      <c r="C37" s="144"/>
      <c r="D37" s="59">
        <v>2018</v>
      </c>
      <c r="E37" s="15">
        <f t="shared" si="15"/>
        <v>86324.81</v>
      </c>
      <c r="F37" s="39">
        <f>'Приложение 2016-2018'!F38</f>
        <v>86324.81</v>
      </c>
      <c r="G37" s="39">
        <f>'Приложение 2016-2018'!G38</f>
        <v>0</v>
      </c>
      <c r="H37" s="39">
        <f>'Приложение 2016-2018'!H38</f>
        <v>0</v>
      </c>
      <c r="I37" s="39">
        <f>'Приложение 2016-2018'!I38</f>
        <v>0</v>
      </c>
      <c r="J37" s="139"/>
      <c r="K37" s="172"/>
      <c r="L37" s="25"/>
    </row>
    <row r="38" spans="1:12" ht="15">
      <c r="A38" s="173" t="s">
        <v>12</v>
      </c>
      <c r="B38" s="172" t="s">
        <v>34</v>
      </c>
      <c r="C38" s="143" t="s">
        <v>126</v>
      </c>
      <c r="D38" s="61" t="s">
        <v>3</v>
      </c>
      <c r="E38" s="62">
        <f t="shared" ref="E38:I38" si="16">SUM(E39:E41)</f>
        <v>28700</v>
      </c>
      <c r="F38" s="62">
        <f t="shared" si="16"/>
        <v>28700</v>
      </c>
      <c r="G38" s="62">
        <f t="shared" si="16"/>
        <v>0</v>
      </c>
      <c r="H38" s="62">
        <f t="shared" si="16"/>
        <v>0</v>
      </c>
      <c r="I38" s="62">
        <f t="shared" si="16"/>
        <v>0</v>
      </c>
      <c r="J38" s="136" t="s">
        <v>201</v>
      </c>
      <c r="K38" s="174" t="s">
        <v>96</v>
      </c>
      <c r="L38" s="25" t="s">
        <v>198</v>
      </c>
    </row>
    <row r="39" spans="1:12" ht="15">
      <c r="A39" s="173"/>
      <c r="B39" s="172"/>
      <c r="C39" s="144"/>
      <c r="D39" s="59">
        <v>2016</v>
      </c>
      <c r="E39" s="2">
        <f t="shared" ref="E39:E41" si="17">F39+G39+H39+I39</f>
        <v>28700</v>
      </c>
      <c r="F39" s="39">
        <v>28700</v>
      </c>
      <c r="G39" s="39">
        <f>'Приложение 2016-2018'!G40</f>
        <v>0</v>
      </c>
      <c r="H39" s="39">
        <f>'Приложение 2016-2018'!H40</f>
        <v>0</v>
      </c>
      <c r="I39" s="39">
        <f>'Приложение 2016-2018'!I40</f>
        <v>0</v>
      </c>
      <c r="J39" s="137"/>
      <c r="K39" s="175"/>
      <c r="L39" s="25"/>
    </row>
    <row r="40" spans="1:12" ht="15">
      <c r="A40" s="173"/>
      <c r="B40" s="172"/>
      <c r="C40" s="144"/>
      <c r="D40" s="59">
        <v>2017</v>
      </c>
      <c r="E40" s="2">
        <f t="shared" si="17"/>
        <v>0</v>
      </c>
      <c r="F40" s="39">
        <f>'Приложение 2016-2018'!F41</f>
        <v>0</v>
      </c>
      <c r="G40" s="39">
        <f>'Приложение 2016-2018'!G41</f>
        <v>0</v>
      </c>
      <c r="H40" s="39">
        <f>'Приложение 2016-2018'!H41</f>
        <v>0</v>
      </c>
      <c r="I40" s="39">
        <f>'Приложение 2016-2018'!I41</f>
        <v>0</v>
      </c>
      <c r="J40" s="137"/>
      <c r="K40" s="175"/>
      <c r="L40" s="25"/>
    </row>
    <row r="41" spans="1:12" ht="17.25" customHeight="1">
      <c r="A41" s="173"/>
      <c r="B41" s="172"/>
      <c r="C41" s="144"/>
      <c r="D41" s="59">
        <v>2018</v>
      </c>
      <c r="E41" s="2">
        <f t="shared" si="17"/>
        <v>0</v>
      </c>
      <c r="F41" s="39">
        <f>'Приложение 2016-2018'!F42</f>
        <v>0</v>
      </c>
      <c r="G41" s="39">
        <f>'Приложение 2016-2018'!G42</f>
        <v>0</v>
      </c>
      <c r="H41" s="39">
        <f>'Приложение 2016-2018'!H42</f>
        <v>0</v>
      </c>
      <c r="I41" s="39">
        <f>'Приложение 2016-2018'!I42</f>
        <v>0</v>
      </c>
      <c r="J41" s="139"/>
      <c r="K41" s="175"/>
      <c r="L41" s="25"/>
    </row>
    <row r="42" spans="1:12" ht="16.5" customHeight="1">
      <c r="A42" s="173" t="s">
        <v>13</v>
      </c>
      <c r="B42" s="172" t="s">
        <v>35</v>
      </c>
      <c r="C42" s="143" t="s">
        <v>125</v>
      </c>
      <c r="D42" s="61" t="s">
        <v>3</v>
      </c>
      <c r="E42" s="62">
        <f t="shared" ref="E42:I42" si="18">SUM(E43:E45)</f>
        <v>7000</v>
      </c>
      <c r="F42" s="62">
        <f>SUM(F43:F45)</f>
        <v>7000</v>
      </c>
      <c r="G42" s="62">
        <f t="shared" si="18"/>
        <v>0</v>
      </c>
      <c r="H42" s="62">
        <f t="shared" si="18"/>
        <v>0</v>
      </c>
      <c r="I42" s="62">
        <f t="shared" si="18"/>
        <v>0</v>
      </c>
      <c r="J42" s="136" t="s">
        <v>202</v>
      </c>
      <c r="K42" s="136" t="s">
        <v>26</v>
      </c>
      <c r="L42" s="14" t="s">
        <v>199</v>
      </c>
    </row>
    <row r="43" spans="1:12" ht="16.5" customHeight="1">
      <c r="A43" s="173"/>
      <c r="B43" s="172"/>
      <c r="C43" s="144"/>
      <c r="D43" s="59">
        <v>2016</v>
      </c>
      <c r="E43" s="2">
        <f>F43+G43+H43+I43</f>
        <v>4000</v>
      </c>
      <c r="F43" s="3">
        <f>'Приложение 2016-2018'!F60</f>
        <v>4000</v>
      </c>
      <c r="G43" s="3">
        <f>'Приложение 2016-2018'!G60</f>
        <v>0</v>
      </c>
      <c r="H43" s="3">
        <f>'Приложение 2016-2018'!H60</f>
        <v>0</v>
      </c>
      <c r="I43" s="3">
        <f>'Приложение 2016-2018'!I60</f>
        <v>0</v>
      </c>
      <c r="J43" s="137"/>
      <c r="K43" s="137"/>
    </row>
    <row r="44" spans="1:12" ht="16.5" customHeight="1">
      <c r="A44" s="173"/>
      <c r="B44" s="172"/>
      <c r="C44" s="144"/>
      <c r="D44" s="59">
        <v>2017</v>
      </c>
      <c r="E44" s="2">
        <f t="shared" ref="E44:E45" si="19">F44+G44+H44+I44</f>
        <v>3000</v>
      </c>
      <c r="F44" s="3">
        <f>'Приложение 2016-2018'!F61</f>
        <v>3000</v>
      </c>
      <c r="G44" s="3">
        <f>'Приложение 2016-2018'!G61</f>
        <v>0</v>
      </c>
      <c r="H44" s="3">
        <f>'Приложение 2016-2018'!H61</f>
        <v>0</v>
      </c>
      <c r="I44" s="3">
        <f>'Приложение 2016-2018'!I61</f>
        <v>0</v>
      </c>
      <c r="J44" s="137"/>
      <c r="K44" s="137"/>
    </row>
    <row r="45" spans="1:12" ht="21" customHeight="1">
      <c r="A45" s="173"/>
      <c r="B45" s="172"/>
      <c r="C45" s="144"/>
      <c r="D45" s="59">
        <v>2018</v>
      </c>
      <c r="E45" s="2">
        <f t="shared" si="19"/>
        <v>0</v>
      </c>
      <c r="F45" s="3">
        <f>'Приложение 2016-2018'!F62</f>
        <v>0</v>
      </c>
      <c r="G45" s="3">
        <f>'Приложение 2016-2018'!G62</f>
        <v>0</v>
      </c>
      <c r="H45" s="3">
        <f>'Приложение 2016-2018'!H62</f>
        <v>0</v>
      </c>
      <c r="I45" s="3">
        <f>'Приложение 2016-2018'!I62</f>
        <v>0</v>
      </c>
      <c r="J45" s="139"/>
      <c r="K45" s="137"/>
    </row>
    <row r="46" spans="1:12" ht="16.5" customHeight="1">
      <c r="A46" s="151" t="s">
        <v>14</v>
      </c>
      <c r="B46" s="152" t="s">
        <v>36</v>
      </c>
      <c r="C46" s="154" t="s">
        <v>125</v>
      </c>
      <c r="D46" s="60" t="s">
        <v>3</v>
      </c>
      <c r="E46" s="32">
        <f t="shared" ref="E46:E61" si="20">SUM(F46:I46)</f>
        <v>54300</v>
      </c>
      <c r="F46" s="32">
        <f>SUM(F47:F49)</f>
        <v>54300</v>
      </c>
      <c r="G46" s="32">
        <f>SUM(G47:G49)</f>
        <v>0</v>
      </c>
      <c r="H46" s="32">
        <f>SUM(H47:H49)</f>
        <v>0</v>
      </c>
      <c r="I46" s="32">
        <f>SUM(I47:I49)</f>
        <v>0</v>
      </c>
      <c r="J46" s="155"/>
      <c r="K46" s="156" t="s">
        <v>26</v>
      </c>
    </row>
    <row r="47" spans="1:12" ht="16.5" customHeight="1">
      <c r="A47" s="151"/>
      <c r="B47" s="153"/>
      <c r="C47" s="154"/>
      <c r="D47" s="60">
        <v>2016</v>
      </c>
      <c r="E47" s="32">
        <f t="shared" si="20"/>
        <v>13100</v>
      </c>
      <c r="F47" s="34">
        <f t="shared" ref="F47:I49" si="21">F51</f>
        <v>13100</v>
      </c>
      <c r="G47" s="34">
        <f t="shared" si="21"/>
        <v>0</v>
      </c>
      <c r="H47" s="34">
        <f t="shared" si="21"/>
        <v>0</v>
      </c>
      <c r="I47" s="34">
        <f t="shared" si="21"/>
        <v>0</v>
      </c>
      <c r="J47" s="155"/>
      <c r="K47" s="157"/>
    </row>
    <row r="48" spans="1:12" ht="16.5" customHeight="1">
      <c r="A48" s="151"/>
      <c r="B48" s="153"/>
      <c r="C48" s="154"/>
      <c r="D48" s="60">
        <v>2017</v>
      </c>
      <c r="E48" s="32">
        <f t="shared" si="20"/>
        <v>41200</v>
      </c>
      <c r="F48" s="34">
        <f t="shared" si="21"/>
        <v>41200</v>
      </c>
      <c r="G48" s="34">
        <f t="shared" si="21"/>
        <v>0</v>
      </c>
      <c r="H48" s="34">
        <f t="shared" si="21"/>
        <v>0</v>
      </c>
      <c r="I48" s="34">
        <f t="shared" si="21"/>
        <v>0</v>
      </c>
      <c r="J48" s="155"/>
      <c r="K48" s="157"/>
    </row>
    <row r="49" spans="1:11" ht="16.5" customHeight="1">
      <c r="A49" s="151"/>
      <c r="B49" s="153"/>
      <c r="C49" s="154"/>
      <c r="D49" s="60">
        <v>2018</v>
      </c>
      <c r="E49" s="32">
        <f t="shared" si="20"/>
        <v>0</v>
      </c>
      <c r="F49" s="34">
        <f t="shared" si="21"/>
        <v>0</v>
      </c>
      <c r="G49" s="34">
        <f t="shared" si="21"/>
        <v>0</v>
      </c>
      <c r="H49" s="34">
        <f t="shared" si="21"/>
        <v>0</v>
      </c>
      <c r="I49" s="34">
        <f t="shared" si="21"/>
        <v>0</v>
      </c>
      <c r="J49" s="155"/>
      <c r="K49" s="157"/>
    </row>
    <row r="50" spans="1:11" ht="16.5" customHeight="1">
      <c r="A50" s="145" t="s">
        <v>15</v>
      </c>
      <c r="B50" s="146" t="s">
        <v>37</v>
      </c>
      <c r="C50" s="148" t="s">
        <v>125</v>
      </c>
      <c r="D50" s="61" t="s">
        <v>3</v>
      </c>
      <c r="E50" s="62">
        <f t="shared" si="20"/>
        <v>54300</v>
      </c>
      <c r="F50" s="62">
        <f>SUM(F51:F53)</f>
        <v>54300</v>
      </c>
      <c r="G50" s="62">
        <f>SUM(G51:G53)</f>
        <v>0</v>
      </c>
      <c r="H50" s="62">
        <f>SUM(H51:H53)</f>
        <v>0</v>
      </c>
      <c r="I50" s="62">
        <f>SUM(I51:I53)</f>
        <v>0</v>
      </c>
      <c r="J50" s="136" t="s">
        <v>40</v>
      </c>
      <c r="K50" s="143" t="s">
        <v>26</v>
      </c>
    </row>
    <row r="51" spans="1:11" ht="16.5" customHeight="1">
      <c r="A51" s="145"/>
      <c r="B51" s="147"/>
      <c r="C51" s="149"/>
      <c r="D51" s="59">
        <v>2016</v>
      </c>
      <c r="E51" s="1">
        <f t="shared" si="20"/>
        <v>13100</v>
      </c>
      <c r="F51" s="1">
        <f t="shared" ref="F51:I53" si="22">SUM(F55,F59)</f>
        <v>13100</v>
      </c>
      <c r="G51" s="1">
        <f t="shared" si="22"/>
        <v>0</v>
      </c>
      <c r="H51" s="1">
        <f t="shared" si="22"/>
        <v>0</v>
      </c>
      <c r="I51" s="1">
        <f t="shared" si="22"/>
        <v>0</v>
      </c>
      <c r="J51" s="137"/>
      <c r="K51" s="144"/>
    </row>
    <row r="52" spans="1:11" ht="16.5" customHeight="1">
      <c r="A52" s="145"/>
      <c r="B52" s="147"/>
      <c r="C52" s="149"/>
      <c r="D52" s="59">
        <v>2017</v>
      </c>
      <c r="E52" s="1">
        <f t="shared" si="20"/>
        <v>41200</v>
      </c>
      <c r="F52" s="1">
        <f t="shared" si="22"/>
        <v>41200</v>
      </c>
      <c r="G52" s="1">
        <f t="shared" si="22"/>
        <v>0</v>
      </c>
      <c r="H52" s="1">
        <f t="shared" si="22"/>
        <v>0</v>
      </c>
      <c r="I52" s="1">
        <f t="shared" si="22"/>
        <v>0</v>
      </c>
      <c r="J52" s="137"/>
      <c r="K52" s="144"/>
    </row>
    <row r="53" spans="1:11" ht="16.5" customHeight="1">
      <c r="A53" s="145"/>
      <c r="B53" s="147"/>
      <c r="C53" s="149"/>
      <c r="D53" s="59">
        <v>2018</v>
      </c>
      <c r="E53" s="1">
        <f t="shared" si="20"/>
        <v>0</v>
      </c>
      <c r="F53" s="1">
        <f t="shared" si="22"/>
        <v>0</v>
      </c>
      <c r="G53" s="1">
        <f t="shared" si="22"/>
        <v>0</v>
      </c>
      <c r="H53" s="1">
        <f t="shared" si="22"/>
        <v>0</v>
      </c>
      <c r="I53" s="1">
        <f t="shared" si="22"/>
        <v>0</v>
      </c>
      <c r="J53" s="139"/>
      <c r="K53" s="144"/>
    </row>
    <row r="54" spans="1:11" ht="16.5" customHeight="1">
      <c r="A54" s="140" t="s">
        <v>16</v>
      </c>
      <c r="B54" s="141" t="s">
        <v>38</v>
      </c>
      <c r="C54" s="142">
        <v>2017</v>
      </c>
      <c r="D54" s="64" t="s">
        <v>3</v>
      </c>
      <c r="E54" s="62">
        <f>SUM(E55:E57)</f>
        <v>1800</v>
      </c>
      <c r="F54" s="62">
        <f>SUM(F55:F57)</f>
        <v>1800</v>
      </c>
      <c r="G54" s="62">
        <f t="shared" ref="G54:I54" si="23">SUM(G55:G57)</f>
        <v>0</v>
      </c>
      <c r="H54" s="62">
        <f t="shared" si="23"/>
        <v>0</v>
      </c>
      <c r="I54" s="62">
        <f t="shared" si="23"/>
        <v>0</v>
      </c>
      <c r="J54" s="136" t="s">
        <v>203</v>
      </c>
      <c r="K54" s="143" t="s">
        <v>26</v>
      </c>
    </row>
    <row r="55" spans="1:11" ht="16.5" customHeight="1">
      <c r="A55" s="140"/>
      <c r="B55" s="141"/>
      <c r="C55" s="142"/>
      <c r="D55" s="58">
        <v>2016</v>
      </c>
      <c r="E55" s="1">
        <f t="shared" si="20"/>
        <v>0</v>
      </c>
      <c r="F55" s="16">
        <f>'Приложение 2016-2018'!F468</f>
        <v>0</v>
      </c>
      <c r="G55" s="16">
        <f>'Приложение 2016-2018'!G468</f>
        <v>0</v>
      </c>
      <c r="H55" s="16">
        <f>'Приложение 2016-2018'!H468</f>
        <v>0</v>
      </c>
      <c r="I55" s="16">
        <f>'Приложение 2016-2018'!I468</f>
        <v>0</v>
      </c>
      <c r="J55" s="137"/>
      <c r="K55" s="144"/>
    </row>
    <row r="56" spans="1:11" ht="16.5" customHeight="1">
      <c r="A56" s="140"/>
      <c r="B56" s="141"/>
      <c r="C56" s="142"/>
      <c r="D56" s="58">
        <v>2017</v>
      </c>
      <c r="E56" s="1">
        <f t="shared" si="20"/>
        <v>1800</v>
      </c>
      <c r="F56" s="16">
        <f>'Приложение 2016-2018'!F469</f>
        <v>1800</v>
      </c>
      <c r="G56" s="16">
        <f>'Приложение 2016-2018'!G469</f>
        <v>0</v>
      </c>
      <c r="H56" s="16">
        <f>'Приложение 2016-2018'!H469</f>
        <v>0</v>
      </c>
      <c r="I56" s="16">
        <f>'Приложение 2016-2018'!I469</f>
        <v>0</v>
      </c>
      <c r="J56" s="137"/>
      <c r="K56" s="144"/>
    </row>
    <row r="57" spans="1:11" ht="17.25" customHeight="1">
      <c r="A57" s="140"/>
      <c r="B57" s="141"/>
      <c r="C57" s="142"/>
      <c r="D57" s="58">
        <v>2018</v>
      </c>
      <c r="E57" s="1">
        <f t="shared" si="20"/>
        <v>0</v>
      </c>
      <c r="F57" s="16">
        <f>'Приложение 2016-2018'!F470</f>
        <v>0</v>
      </c>
      <c r="G57" s="16">
        <f>'Приложение 2016-2018'!G470</f>
        <v>0</v>
      </c>
      <c r="H57" s="16">
        <f>'Приложение 2016-2018'!H470</f>
        <v>0</v>
      </c>
      <c r="I57" s="16">
        <f>'Приложение 2016-2018'!I470</f>
        <v>0</v>
      </c>
      <c r="J57" s="139"/>
      <c r="K57" s="144"/>
    </row>
    <row r="58" spans="1:11" ht="16.5" customHeight="1">
      <c r="A58" s="140" t="s">
        <v>17</v>
      </c>
      <c r="B58" s="141" t="s">
        <v>39</v>
      </c>
      <c r="C58" s="142" t="s">
        <v>125</v>
      </c>
      <c r="D58" s="64" t="s">
        <v>3</v>
      </c>
      <c r="E58" s="62">
        <f t="shared" ref="E58:I58" si="24">SUM(E59:E61)</f>
        <v>52500</v>
      </c>
      <c r="F58" s="62">
        <f t="shared" si="24"/>
        <v>52500</v>
      </c>
      <c r="G58" s="62">
        <f t="shared" si="24"/>
        <v>0</v>
      </c>
      <c r="H58" s="62">
        <f t="shared" si="24"/>
        <v>0</v>
      </c>
      <c r="I58" s="62">
        <f t="shared" si="24"/>
        <v>0</v>
      </c>
      <c r="J58" s="136" t="s">
        <v>204</v>
      </c>
      <c r="K58" s="143" t="s">
        <v>26</v>
      </c>
    </row>
    <row r="59" spans="1:11" ht="16.5" customHeight="1">
      <c r="A59" s="140"/>
      <c r="B59" s="141"/>
      <c r="C59" s="142"/>
      <c r="D59" s="58">
        <v>2016</v>
      </c>
      <c r="E59" s="1">
        <f t="shared" si="20"/>
        <v>13100</v>
      </c>
      <c r="F59" s="16">
        <f>'Приложение 2016-2018'!F472</f>
        <v>13100</v>
      </c>
      <c r="G59" s="16">
        <f>'Приложение 2016-2018'!G472</f>
        <v>0</v>
      </c>
      <c r="H59" s="16">
        <f>'Приложение 2016-2018'!H472</f>
        <v>0</v>
      </c>
      <c r="I59" s="16">
        <f>'Приложение 2016-2018'!I472</f>
        <v>0</v>
      </c>
      <c r="J59" s="137"/>
      <c r="K59" s="144"/>
    </row>
    <row r="60" spans="1:11" ht="16.5" customHeight="1">
      <c r="A60" s="140"/>
      <c r="B60" s="141"/>
      <c r="C60" s="142"/>
      <c r="D60" s="58">
        <v>2017</v>
      </c>
      <c r="E60" s="1">
        <f t="shared" si="20"/>
        <v>39400</v>
      </c>
      <c r="F60" s="16">
        <f>'Приложение 2016-2018'!F473</f>
        <v>39400</v>
      </c>
      <c r="G60" s="16">
        <f>'Приложение 2016-2018'!G473</f>
        <v>0</v>
      </c>
      <c r="H60" s="16">
        <f>'Приложение 2016-2018'!H473</f>
        <v>0</v>
      </c>
      <c r="I60" s="16">
        <f>'Приложение 2016-2018'!I473</f>
        <v>0</v>
      </c>
      <c r="J60" s="137"/>
      <c r="K60" s="144"/>
    </row>
    <row r="61" spans="1:11" ht="21" customHeight="1">
      <c r="A61" s="140"/>
      <c r="B61" s="141"/>
      <c r="C61" s="142"/>
      <c r="D61" s="58">
        <v>2018</v>
      </c>
      <c r="E61" s="1">
        <f t="shared" si="20"/>
        <v>0</v>
      </c>
      <c r="F61" s="16">
        <f>'Приложение 2016-2018'!F474</f>
        <v>0</v>
      </c>
      <c r="G61" s="16">
        <f>'Приложение 2016-2018'!G474</f>
        <v>0</v>
      </c>
      <c r="H61" s="16">
        <f>'Приложение 2016-2018'!H474</f>
        <v>0</v>
      </c>
      <c r="I61" s="16">
        <f>'Приложение 2016-2018'!I474</f>
        <v>0</v>
      </c>
      <c r="J61" s="139"/>
      <c r="K61" s="150"/>
    </row>
  </sheetData>
  <autoFilter ref="A4:L45">
    <filterColumn colId="3" showButton="0"/>
    <filterColumn colId="4" showButton="0"/>
    <filterColumn colId="5" showButton="0"/>
    <filterColumn colId="6" showButton="0"/>
    <filterColumn colId="7" showButton="0"/>
    <filterColumn colId="9" showButton="0"/>
  </autoFilter>
  <mergeCells count="77">
    <mergeCell ref="A42:A45"/>
    <mergeCell ref="B42:B45"/>
    <mergeCell ref="C42:C45"/>
    <mergeCell ref="J42:J45"/>
    <mergeCell ref="K42:K45"/>
    <mergeCell ref="K34:K37"/>
    <mergeCell ref="A38:A41"/>
    <mergeCell ref="B38:B41"/>
    <mergeCell ref="C38:C41"/>
    <mergeCell ref="J38:J41"/>
    <mergeCell ref="K38:K41"/>
    <mergeCell ref="A34:A37"/>
    <mergeCell ref="B34:B37"/>
    <mergeCell ref="C34:C37"/>
    <mergeCell ref="J34:J37"/>
    <mergeCell ref="A26:A29"/>
    <mergeCell ref="B26:B29"/>
    <mergeCell ref="C26:C29"/>
    <mergeCell ref="J26:J29"/>
    <mergeCell ref="K26:K29"/>
    <mergeCell ref="A30:A33"/>
    <mergeCell ref="B30:B33"/>
    <mergeCell ref="C30:C33"/>
    <mergeCell ref="J30:J33"/>
    <mergeCell ref="K30:K33"/>
    <mergeCell ref="K10:K13"/>
    <mergeCell ref="A6:A9"/>
    <mergeCell ref="B6:B9"/>
    <mergeCell ref="C6:C9"/>
    <mergeCell ref="J6:J9"/>
    <mergeCell ref="K6:K9"/>
    <mergeCell ref="A14:A17"/>
    <mergeCell ref="B14:B17"/>
    <mergeCell ref="A2:K2"/>
    <mergeCell ref="A4:A5"/>
    <mergeCell ref="B4:B5"/>
    <mergeCell ref="C4:C5"/>
    <mergeCell ref="D4:I4"/>
    <mergeCell ref="J4:J5"/>
    <mergeCell ref="K4:K5"/>
    <mergeCell ref="C14:C17"/>
    <mergeCell ref="J14:J17"/>
    <mergeCell ref="K14:K17"/>
    <mergeCell ref="A10:A13"/>
    <mergeCell ref="B10:B13"/>
    <mergeCell ref="C10:C13"/>
    <mergeCell ref="J10:J13"/>
    <mergeCell ref="A18:A21"/>
    <mergeCell ref="B18:B21"/>
    <mergeCell ref="C18:C21"/>
    <mergeCell ref="J18:J21"/>
    <mergeCell ref="K18:K21"/>
    <mergeCell ref="A46:A49"/>
    <mergeCell ref="B46:B49"/>
    <mergeCell ref="C46:C49"/>
    <mergeCell ref="J46:J49"/>
    <mergeCell ref="K46:K49"/>
    <mergeCell ref="A58:A61"/>
    <mergeCell ref="B58:B61"/>
    <mergeCell ref="C58:C61"/>
    <mergeCell ref="J58:J61"/>
    <mergeCell ref="K58:K61"/>
    <mergeCell ref="A50:A53"/>
    <mergeCell ref="B50:B53"/>
    <mergeCell ref="C50:C53"/>
    <mergeCell ref="J50:J53"/>
    <mergeCell ref="K50:K53"/>
    <mergeCell ref="A54:A57"/>
    <mergeCell ref="B54:B57"/>
    <mergeCell ref="C54:C57"/>
    <mergeCell ref="J54:J57"/>
    <mergeCell ref="K54:K57"/>
    <mergeCell ref="A22:A25"/>
    <mergeCell ref="B22:B25"/>
    <mergeCell ref="C22:C25"/>
    <mergeCell ref="J22:J25"/>
    <mergeCell ref="K22:K25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4"/>
  <sheetViews>
    <sheetView workbookViewId="0">
      <pane ySplit="6" topLeftCell="A344" activePane="bottomLeft" state="frozen"/>
      <selection pane="bottomLeft" activeCell="K1" sqref="K1"/>
    </sheetView>
  </sheetViews>
  <sheetFormatPr defaultRowHeight="15"/>
  <cols>
    <col min="1" max="1" width="6.5703125" style="22" customWidth="1"/>
    <col min="2" max="2" width="44.85546875" style="5" customWidth="1"/>
    <col min="3" max="3" width="9.140625" style="14"/>
    <col min="4" max="4" width="9.140625" style="6"/>
    <col min="5" max="5" width="12.140625" style="7" customWidth="1"/>
    <col min="6" max="6" width="14.85546875" style="7" customWidth="1"/>
    <col min="7" max="8" width="9.140625" style="7"/>
    <col min="9" max="9" width="14.5703125" style="7" customWidth="1"/>
    <col min="10" max="10" width="41.7109375" style="8" customWidth="1"/>
    <col min="11" max="11" width="39" style="14" customWidth="1"/>
    <col min="12" max="13" width="13.42578125" style="14" bestFit="1" customWidth="1"/>
    <col min="14" max="16384" width="9.140625" style="14"/>
  </cols>
  <sheetData>
    <row r="1" spans="1:13" ht="15.75">
      <c r="A1" s="4"/>
      <c r="B1" s="4"/>
      <c r="C1" s="4"/>
      <c r="D1" s="4"/>
      <c r="E1" s="4"/>
      <c r="F1" s="4"/>
      <c r="G1" s="4"/>
      <c r="H1" s="4"/>
      <c r="I1" s="4"/>
      <c r="J1" s="4"/>
      <c r="K1" s="4" t="s">
        <v>309</v>
      </c>
    </row>
    <row r="3" spans="1:13" ht="22.5" customHeight="1">
      <c r="A3" s="159" t="s">
        <v>280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</row>
    <row r="5" spans="1:13" ht="33.75" customHeight="1">
      <c r="A5" s="145" t="s">
        <v>18</v>
      </c>
      <c r="B5" s="160" t="s">
        <v>19</v>
      </c>
      <c r="C5" s="138" t="s">
        <v>20</v>
      </c>
      <c r="D5" s="138" t="s">
        <v>21</v>
      </c>
      <c r="E5" s="138"/>
      <c r="F5" s="138"/>
      <c r="G5" s="138"/>
      <c r="H5" s="138"/>
      <c r="I5" s="138"/>
      <c r="J5" s="161" t="s">
        <v>27</v>
      </c>
      <c r="K5" s="138" t="s">
        <v>22</v>
      </c>
      <c r="L5" s="28" t="s">
        <v>88</v>
      </c>
    </row>
    <row r="6" spans="1:13" ht="22.5">
      <c r="A6" s="145"/>
      <c r="B6" s="160"/>
      <c r="C6" s="138"/>
      <c r="D6" s="20" t="s">
        <v>23</v>
      </c>
      <c r="E6" s="21" t="s">
        <v>3</v>
      </c>
      <c r="F6" s="21" t="s">
        <v>0</v>
      </c>
      <c r="G6" s="21" t="s">
        <v>24</v>
      </c>
      <c r="H6" s="21" t="s">
        <v>1</v>
      </c>
      <c r="I6" s="21" t="s">
        <v>2</v>
      </c>
      <c r="J6" s="162"/>
      <c r="K6" s="138"/>
    </row>
    <row r="7" spans="1:13" ht="15" customHeight="1">
      <c r="A7" s="151" t="s">
        <v>5</v>
      </c>
      <c r="B7" s="166" t="s">
        <v>6</v>
      </c>
      <c r="C7" s="154" t="s">
        <v>99</v>
      </c>
      <c r="D7" s="31" t="s">
        <v>3</v>
      </c>
      <c r="E7" s="32">
        <f>SUM(F7:I7)</f>
        <v>467844.90400000004</v>
      </c>
      <c r="F7" s="32">
        <f>SUM(F8:F10)</f>
        <v>467844.90400000004</v>
      </c>
      <c r="G7" s="32">
        <f t="shared" ref="G7:I7" si="0">SUM(G8:G10)</f>
        <v>0</v>
      </c>
      <c r="H7" s="32">
        <f t="shared" si="0"/>
        <v>0</v>
      </c>
      <c r="I7" s="32">
        <f t="shared" si="0"/>
        <v>0</v>
      </c>
      <c r="J7" s="168"/>
      <c r="K7" s="163" t="s">
        <v>92</v>
      </c>
      <c r="L7" s="25"/>
      <c r="M7" s="25"/>
    </row>
    <row r="8" spans="1:13">
      <c r="A8" s="151"/>
      <c r="B8" s="167"/>
      <c r="C8" s="154"/>
      <c r="D8" s="31">
        <v>2016</v>
      </c>
      <c r="E8" s="32">
        <f t="shared" ref="E8:E34" si="1">SUM(F8:I8)</f>
        <v>223128.73400000003</v>
      </c>
      <c r="F8" s="32">
        <f t="shared" ref="F8:I10" si="2">SUM(F12,F460)</f>
        <v>223128.73400000003</v>
      </c>
      <c r="G8" s="32">
        <f t="shared" si="2"/>
        <v>0</v>
      </c>
      <c r="H8" s="32">
        <f t="shared" si="2"/>
        <v>0</v>
      </c>
      <c r="I8" s="32">
        <f t="shared" si="2"/>
        <v>0</v>
      </c>
      <c r="J8" s="168"/>
      <c r="K8" s="164"/>
      <c r="L8" s="25"/>
      <c r="M8" s="25"/>
    </row>
    <row r="9" spans="1:13">
      <c r="A9" s="151"/>
      <c r="B9" s="167"/>
      <c r="C9" s="154"/>
      <c r="D9" s="31">
        <v>2017</v>
      </c>
      <c r="E9" s="32">
        <f t="shared" si="1"/>
        <v>158391.35999999999</v>
      </c>
      <c r="F9" s="32">
        <f t="shared" si="2"/>
        <v>158391.35999999999</v>
      </c>
      <c r="G9" s="32">
        <f t="shared" si="2"/>
        <v>0</v>
      </c>
      <c r="H9" s="32">
        <f t="shared" si="2"/>
        <v>0</v>
      </c>
      <c r="I9" s="32">
        <f t="shared" si="2"/>
        <v>0</v>
      </c>
      <c r="J9" s="168"/>
      <c r="K9" s="164"/>
      <c r="L9" s="25"/>
      <c r="M9" s="25"/>
    </row>
    <row r="10" spans="1:13" ht="21.75" customHeight="1">
      <c r="A10" s="151"/>
      <c r="B10" s="167"/>
      <c r="C10" s="154"/>
      <c r="D10" s="31">
        <v>2018</v>
      </c>
      <c r="E10" s="32">
        <f t="shared" si="1"/>
        <v>86324.81</v>
      </c>
      <c r="F10" s="32">
        <f t="shared" si="2"/>
        <v>86324.81</v>
      </c>
      <c r="G10" s="32">
        <f t="shared" si="2"/>
        <v>0</v>
      </c>
      <c r="H10" s="32">
        <f t="shared" si="2"/>
        <v>0</v>
      </c>
      <c r="I10" s="32">
        <f t="shared" si="2"/>
        <v>0</v>
      </c>
      <c r="J10" s="168"/>
      <c r="K10" s="164"/>
      <c r="L10" s="25"/>
      <c r="M10" s="25"/>
    </row>
    <row r="11" spans="1:13" ht="14.25" customHeight="1">
      <c r="A11" s="151" t="s">
        <v>7</v>
      </c>
      <c r="B11" s="152" t="s">
        <v>28</v>
      </c>
      <c r="C11" s="154" t="s">
        <v>99</v>
      </c>
      <c r="D11" s="31" t="s">
        <v>3</v>
      </c>
      <c r="E11" s="32">
        <f t="shared" si="1"/>
        <v>413544.90400000004</v>
      </c>
      <c r="F11" s="32">
        <f>SUM(F12:F14)</f>
        <v>413544.90400000004</v>
      </c>
      <c r="G11" s="32">
        <f>SUM(G12:G14)</f>
        <v>0</v>
      </c>
      <c r="H11" s="32">
        <f>SUM(H12:H14)</f>
        <v>0</v>
      </c>
      <c r="I11" s="32">
        <f>SUM(I12:I14)</f>
        <v>0</v>
      </c>
      <c r="J11" s="155"/>
      <c r="K11" s="163" t="s">
        <v>93</v>
      </c>
    </row>
    <row r="12" spans="1:13">
      <c r="A12" s="151"/>
      <c r="B12" s="153"/>
      <c r="C12" s="154"/>
      <c r="D12" s="31">
        <v>2016</v>
      </c>
      <c r="E12" s="32">
        <f>SUM(F12:I12)</f>
        <v>210028.73400000003</v>
      </c>
      <c r="F12" s="34">
        <f t="shared" ref="F12:I14" si="3">SUM(F16,F32)</f>
        <v>210028.73400000003</v>
      </c>
      <c r="G12" s="34">
        <f t="shared" si="3"/>
        <v>0</v>
      </c>
      <c r="H12" s="34">
        <f t="shared" si="3"/>
        <v>0</v>
      </c>
      <c r="I12" s="34">
        <f t="shared" si="3"/>
        <v>0</v>
      </c>
      <c r="J12" s="155"/>
      <c r="K12" s="164"/>
    </row>
    <row r="13" spans="1:13">
      <c r="A13" s="151"/>
      <c r="B13" s="153"/>
      <c r="C13" s="154"/>
      <c r="D13" s="31">
        <v>2017</v>
      </c>
      <c r="E13" s="32">
        <f t="shared" si="1"/>
        <v>117191.36</v>
      </c>
      <c r="F13" s="34">
        <f t="shared" si="3"/>
        <v>117191.36</v>
      </c>
      <c r="G13" s="34">
        <f t="shared" si="3"/>
        <v>0</v>
      </c>
      <c r="H13" s="34">
        <f t="shared" si="3"/>
        <v>0</v>
      </c>
      <c r="I13" s="34">
        <f t="shared" si="3"/>
        <v>0</v>
      </c>
      <c r="J13" s="155"/>
      <c r="K13" s="164"/>
    </row>
    <row r="14" spans="1:13" ht="24" customHeight="1">
      <c r="A14" s="151"/>
      <c r="B14" s="153"/>
      <c r="C14" s="154"/>
      <c r="D14" s="31">
        <v>2018</v>
      </c>
      <c r="E14" s="32">
        <f t="shared" si="1"/>
        <v>86324.81</v>
      </c>
      <c r="F14" s="52">
        <f t="shared" si="3"/>
        <v>86324.81</v>
      </c>
      <c r="G14" s="52">
        <f t="shared" si="3"/>
        <v>0</v>
      </c>
      <c r="H14" s="52">
        <f t="shared" si="3"/>
        <v>0</v>
      </c>
      <c r="I14" s="52">
        <f t="shared" si="3"/>
        <v>0</v>
      </c>
      <c r="J14" s="155"/>
      <c r="K14" s="164"/>
    </row>
    <row r="15" spans="1:13" ht="15" customHeight="1">
      <c r="A15" s="151" t="s">
        <v>8</v>
      </c>
      <c r="B15" s="152" t="s">
        <v>29</v>
      </c>
      <c r="C15" s="154">
        <v>2018</v>
      </c>
      <c r="D15" s="31" t="s">
        <v>3</v>
      </c>
      <c r="E15" s="32">
        <f t="shared" si="1"/>
        <v>3500</v>
      </c>
      <c r="F15" s="32">
        <f>SUM(F16:F18)</f>
        <v>3500</v>
      </c>
      <c r="G15" s="32">
        <f>SUM(G16:G18)</f>
        <v>0</v>
      </c>
      <c r="H15" s="32">
        <f>SUM(H16:H18)</f>
        <v>0</v>
      </c>
      <c r="I15" s="32">
        <f>SUM(I16:I18)</f>
        <v>0</v>
      </c>
      <c r="J15" s="163" t="s">
        <v>90</v>
      </c>
      <c r="K15" s="163" t="s">
        <v>25</v>
      </c>
    </row>
    <row r="16" spans="1:13">
      <c r="A16" s="151"/>
      <c r="B16" s="153"/>
      <c r="C16" s="154"/>
      <c r="D16" s="31">
        <v>2016</v>
      </c>
      <c r="E16" s="32">
        <f>SUM(E20,E28)</f>
        <v>3500</v>
      </c>
      <c r="F16" s="32">
        <f>SUM(F20,F28,F24)</f>
        <v>3500</v>
      </c>
      <c r="G16" s="32">
        <f t="shared" ref="G16:I16" si="4">SUM(G20,G28,G24)</f>
        <v>0</v>
      </c>
      <c r="H16" s="32">
        <f t="shared" si="4"/>
        <v>0</v>
      </c>
      <c r="I16" s="32">
        <f t="shared" si="4"/>
        <v>0</v>
      </c>
      <c r="J16" s="164"/>
      <c r="K16" s="164"/>
    </row>
    <row r="17" spans="1:14">
      <c r="A17" s="151"/>
      <c r="B17" s="153"/>
      <c r="C17" s="154"/>
      <c r="D17" s="31">
        <v>2017</v>
      </c>
      <c r="E17" s="32">
        <f>SUM(E21,E29)</f>
        <v>0</v>
      </c>
      <c r="F17" s="32">
        <f t="shared" ref="F17:I18" si="5">SUM(F21,F29,F25)</f>
        <v>0</v>
      </c>
      <c r="G17" s="32">
        <f t="shared" si="5"/>
        <v>0</v>
      </c>
      <c r="H17" s="32">
        <f t="shared" si="5"/>
        <v>0</v>
      </c>
      <c r="I17" s="32">
        <f t="shared" si="5"/>
        <v>0</v>
      </c>
      <c r="J17" s="164"/>
      <c r="K17" s="164"/>
    </row>
    <row r="18" spans="1:14" ht="34.5" customHeight="1">
      <c r="A18" s="151"/>
      <c r="B18" s="153"/>
      <c r="C18" s="154"/>
      <c r="D18" s="31">
        <v>2018</v>
      </c>
      <c r="E18" s="32">
        <f>SUM(E22,E30)</f>
        <v>0</v>
      </c>
      <c r="F18" s="32">
        <f t="shared" si="5"/>
        <v>0</v>
      </c>
      <c r="G18" s="32">
        <f t="shared" si="5"/>
        <v>0</v>
      </c>
      <c r="H18" s="32">
        <f t="shared" si="5"/>
        <v>0</v>
      </c>
      <c r="I18" s="32">
        <f t="shared" si="5"/>
        <v>0</v>
      </c>
      <c r="J18" s="165"/>
      <c r="K18" s="164"/>
    </row>
    <row r="19" spans="1:14" s="9" customFormat="1" ht="18.75" hidden="1" customHeight="1">
      <c r="A19" s="135" t="s">
        <v>9</v>
      </c>
      <c r="B19" s="158" t="s">
        <v>30</v>
      </c>
      <c r="C19" s="138">
        <v>2018</v>
      </c>
      <c r="D19" s="20" t="s">
        <v>3</v>
      </c>
      <c r="E19" s="1">
        <f t="shared" si="1"/>
        <v>0</v>
      </c>
      <c r="F19" s="2">
        <f>SUM(F20:F22)</f>
        <v>0</v>
      </c>
      <c r="G19" s="2">
        <v>0</v>
      </c>
      <c r="H19" s="122">
        <v>0</v>
      </c>
      <c r="I19" s="122">
        <v>0</v>
      </c>
      <c r="J19" s="136"/>
      <c r="K19" s="136" t="s">
        <v>25</v>
      </c>
      <c r="N19" s="10"/>
    </row>
    <row r="20" spans="1:14" s="9" customFormat="1" hidden="1">
      <c r="A20" s="135"/>
      <c r="B20" s="158"/>
      <c r="C20" s="138"/>
      <c r="D20" s="20">
        <v>2016</v>
      </c>
      <c r="E20" s="1">
        <f t="shared" si="1"/>
        <v>0</v>
      </c>
      <c r="F20" s="2">
        <v>0</v>
      </c>
      <c r="G20" s="2">
        <v>0</v>
      </c>
      <c r="H20" s="122">
        <v>0</v>
      </c>
      <c r="I20" s="122">
        <v>0</v>
      </c>
      <c r="J20" s="137"/>
      <c r="K20" s="137"/>
      <c r="M20" s="11"/>
    </row>
    <row r="21" spans="1:14" s="9" customFormat="1" hidden="1">
      <c r="A21" s="135"/>
      <c r="B21" s="158"/>
      <c r="C21" s="138"/>
      <c r="D21" s="20">
        <v>2017</v>
      </c>
      <c r="E21" s="1">
        <f t="shared" si="1"/>
        <v>0</v>
      </c>
      <c r="F21" s="2">
        <v>0</v>
      </c>
      <c r="G21" s="2">
        <v>0</v>
      </c>
      <c r="H21" s="122">
        <v>0</v>
      </c>
      <c r="I21" s="122">
        <v>0</v>
      </c>
      <c r="J21" s="137"/>
      <c r="K21" s="137"/>
      <c r="M21" s="11"/>
    </row>
    <row r="22" spans="1:14" s="9" customFormat="1" ht="15.75" hidden="1" customHeight="1">
      <c r="A22" s="135"/>
      <c r="B22" s="158"/>
      <c r="C22" s="138"/>
      <c r="D22" s="20">
        <v>2018</v>
      </c>
      <c r="E22" s="1">
        <v>0</v>
      </c>
      <c r="F22" s="2">
        <v>0</v>
      </c>
      <c r="G22" s="2">
        <v>0</v>
      </c>
      <c r="H22" s="122">
        <v>0</v>
      </c>
      <c r="I22" s="122">
        <v>0</v>
      </c>
      <c r="J22" s="139"/>
      <c r="K22" s="137"/>
      <c r="M22" s="11"/>
    </row>
    <row r="23" spans="1:14" s="9" customFormat="1" ht="30.75" hidden="1" customHeight="1">
      <c r="A23" s="207" t="s">
        <v>4</v>
      </c>
      <c r="B23" s="136" t="s">
        <v>31</v>
      </c>
      <c r="C23" s="143">
        <v>2018</v>
      </c>
      <c r="D23" s="90" t="s">
        <v>3</v>
      </c>
      <c r="E23" s="1">
        <f t="shared" ref="E23:E24" si="6">SUM(F23:I23)</f>
        <v>0</v>
      </c>
      <c r="F23" s="2">
        <f>SUM(F24:F26)</f>
        <v>0</v>
      </c>
      <c r="G23" s="2">
        <v>0</v>
      </c>
      <c r="H23" s="122">
        <v>0</v>
      </c>
      <c r="I23" s="122">
        <v>0</v>
      </c>
      <c r="J23" s="136"/>
      <c r="K23" s="136" t="s">
        <v>25</v>
      </c>
      <c r="N23" s="10"/>
    </row>
    <row r="24" spans="1:14" s="9" customFormat="1" hidden="1">
      <c r="A24" s="208"/>
      <c r="B24" s="137"/>
      <c r="C24" s="144"/>
      <c r="D24" s="90">
        <v>2016</v>
      </c>
      <c r="E24" s="1">
        <f t="shared" si="6"/>
        <v>0</v>
      </c>
      <c r="F24" s="2">
        <v>0</v>
      </c>
      <c r="G24" s="2">
        <v>0</v>
      </c>
      <c r="H24" s="122">
        <v>0</v>
      </c>
      <c r="I24" s="122">
        <v>0</v>
      </c>
      <c r="J24" s="137"/>
      <c r="K24" s="137"/>
      <c r="M24" s="11"/>
    </row>
    <row r="25" spans="1:14" s="9" customFormat="1" hidden="1">
      <c r="A25" s="208"/>
      <c r="B25" s="137"/>
      <c r="C25" s="144"/>
      <c r="D25" s="90">
        <v>2017</v>
      </c>
      <c r="E25" s="1">
        <v>0</v>
      </c>
      <c r="F25" s="2">
        <v>0</v>
      </c>
      <c r="G25" s="2">
        <v>0</v>
      </c>
      <c r="H25" s="122">
        <v>0</v>
      </c>
      <c r="I25" s="122">
        <v>0</v>
      </c>
      <c r="J25" s="137"/>
      <c r="K25" s="137"/>
      <c r="M25" s="11"/>
    </row>
    <row r="26" spans="1:14" s="9" customFormat="1" ht="15.75" hidden="1" customHeight="1">
      <c r="A26" s="209"/>
      <c r="B26" s="139"/>
      <c r="C26" s="150"/>
      <c r="D26" s="90">
        <v>2018</v>
      </c>
      <c r="E26" s="1">
        <v>0</v>
      </c>
      <c r="F26" s="2">
        <v>0</v>
      </c>
      <c r="G26" s="2">
        <v>0</v>
      </c>
      <c r="H26" s="122">
        <v>0</v>
      </c>
      <c r="I26" s="122">
        <v>0</v>
      </c>
      <c r="J26" s="139"/>
      <c r="K26" s="139"/>
      <c r="M26" s="11"/>
    </row>
    <row r="27" spans="1:14" s="9" customFormat="1" ht="30.75" customHeight="1">
      <c r="A27" s="135" t="s">
        <v>9</v>
      </c>
      <c r="B27" s="136" t="s">
        <v>274</v>
      </c>
      <c r="C27" s="138">
        <v>2016</v>
      </c>
      <c r="D27" s="20" t="s">
        <v>3</v>
      </c>
      <c r="E27" s="1">
        <f t="shared" si="1"/>
        <v>3500</v>
      </c>
      <c r="F27" s="2">
        <f>SUM(F28:F30)</f>
        <v>3500</v>
      </c>
      <c r="G27" s="2">
        <v>0</v>
      </c>
      <c r="H27" s="122">
        <v>0</v>
      </c>
      <c r="I27" s="122">
        <v>0</v>
      </c>
      <c r="J27" s="136" t="s">
        <v>294</v>
      </c>
      <c r="K27" s="136" t="s">
        <v>25</v>
      </c>
      <c r="N27" s="10"/>
    </row>
    <row r="28" spans="1:14" s="9" customFormat="1">
      <c r="A28" s="135"/>
      <c r="B28" s="137"/>
      <c r="C28" s="138"/>
      <c r="D28" s="20">
        <v>2016</v>
      </c>
      <c r="E28" s="1">
        <f t="shared" si="1"/>
        <v>3500</v>
      </c>
      <c r="F28" s="2">
        <v>3500</v>
      </c>
      <c r="G28" s="2">
        <v>0</v>
      </c>
      <c r="H28" s="122">
        <v>0</v>
      </c>
      <c r="I28" s="122">
        <v>0</v>
      </c>
      <c r="J28" s="137"/>
      <c r="K28" s="137"/>
      <c r="M28" s="11"/>
    </row>
    <row r="29" spans="1:14" s="9" customFormat="1">
      <c r="A29" s="135"/>
      <c r="B29" s="137"/>
      <c r="C29" s="138"/>
      <c r="D29" s="20">
        <v>2017</v>
      </c>
      <c r="E29" s="1">
        <v>0</v>
      </c>
      <c r="F29" s="2">
        <v>0</v>
      </c>
      <c r="G29" s="2">
        <v>0</v>
      </c>
      <c r="H29" s="122">
        <v>0</v>
      </c>
      <c r="I29" s="122">
        <v>0</v>
      </c>
      <c r="J29" s="137"/>
      <c r="K29" s="137"/>
      <c r="M29" s="11"/>
    </row>
    <row r="30" spans="1:14" s="9" customFormat="1" ht="15.75" customHeight="1">
      <c r="A30" s="135"/>
      <c r="B30" s="137"/>
      <c r="C30" s="138"/>
      <c r="D30" s="20">
        <v>2018</v>
      </c>
      <c r="E30" s="1">
        <v>0</v>
      </c>
      <c r="F30" s="2">
        <v>0</v>
      </c>
      <c r="G30" s="2">
        <v>0</v>
      </c>
      <c r="H30" s="122">
        <v>0</v>
      </c>
      <c r="I30" s="122">
        <v>0</v>
      </c>
      <c r="J30" s="139"/>
      <c r="K30" s="137"/>
      <c r="M30" s="11"/>
    </row>
    <row r="31" spans="1:14" ht="15" customHeight="1">
      <c r="A31" s="151" t="s">
        <v>10</v>
      </c>
      <c r="B31" s="152" t="s">
        <v>32</v>
      </c>
      <c r="C31" s="154" t="s">
        <v>99</v>
      </c>
      <c r="D31" s="31" t="s">
        <v>3</v>
      </c>
      <c r="E31" s="32">
        <f t="shared" si="1"/>
        <v>410044.90400000004</v>
      </c>
      <c r="F31" s="32">
        <f>SUM(F32:F34)</f>
        <v>410044.90400000004</v>
      </c>
      <c r="G31" s="32">
        <f>SUM(G32:G34)</f>
        <v>0</v>
      </c>
      <c r="H31" s="32">
        <f>SUM(H32:H34)</f>
        <v>0</v>
      </c>
      <c r="I31" s="32">
        <f>SUM(I32:I34)</f>
        <v>0</v>
      </c>
      <c r="J31" s="163" t="s">
        <v>91</v>
      </c>
      <c r="K31" s="163" t="s">
        <v>94</v>
      </c>
    </row>
    <row r="32" spans="1:14">
      <c r="A32" s="151"/>
      <c r="B32" s="153"/>
      <c r="C32" s="154"/>
      <c r="D32" s="31">
        <v>2016</v>
      </c>
      <c r="E32" s="32">
        <f>SUM(F32:I32)</f>
        <v>206528.73400000003</v>
      </c>
      <c r="F32" s="32">
        <f>F36+F40+F60</f>
        <v>206528.73400000003</v>
      </c>
      <c r="G32" s="32">
        <f t="shared" ref="G32:I32" si="7">SUM(G36,G40,G60)</f>
        <v>0</v>
      </c>
      <c r="H32" s="32">
        <f t="shared" si="7"/>
        <v>0</v>
      </c>
      <c r="I32" s="32">
        <f t="shared" si="7"/>
        <v>0</v>
      </c>
      <c r="J32" s="164"/>
      <c r="K32" s="164"/>
      <c r="L32" s="25"/>
      <c r="M32" s="29"/>
    </row>
    <row r="33" spans="1:13">
      <c r="A33" s="151"/>
      <c r="B33" s="153"/>
      <c r="C33" s="154"/>
      <c r="D33" s="31">
        <v>2017</v>
      </c>
      <c r="E33" s="32">
        <f t="shared" si="1"/>
        <v>117191.36</v>
      </c>
      <c r="F33" s="32">
        <f>F37+F41+F61</f>
        <v>117191.36</v>
      </c>
      <c r="G33" s="32">
        <f t="shared" ref="G33:I34" si="8">SUM(G37,G41,G61)</f>
        <v>0</v>
      </c>
      <c r="H33" s="32">
        <f t="shared" si="8"/>
        <v>0</v>
      </c>
      <c r="I33" s="32">
        <f t="shared" si="8"/>
        <v>0</v>
      </c>
      <c r="J33" s="164"/>
      <c r="K33" s="164"/>
    </row>
    <row r="34" spans="1:13" ht="34.5" customHeight="1">
      <c r="A34" s="151"/>
      <c r="B34" s="153"/>
      <c r="C34" s="154"/>
      <c r="D34" s="31">
        <v>2018</v>
      </c>
      <c r="E34" s="32">
        <f t="shared" si="1"/>
        <v>86324.81</v>
      </c>
      <c r="F34" s="32">
        <f t="shared" ref="F34" si="9">F38+F42+F62</f>
        <v>86324.81</v>
      </c>
      <c r="G34" s="32">
        <f t="shared" si="8"/>
        <v>0</v>
      </c>
      <c r="H34" s="32">
        <f t="shared" si="8"/>
        <v>0</v>
      </c>
      <c r="I34" s="32">
        <f t="shared" si="8"/>
        <v>0</v>
      </c>
      <c r="J34" s="165"/>
      <c r="K34" s="165"/>
    </row>
    <row r="35" spans="1:13" ht="16.5" customHeight="1">
      <c r="A35" s="145" t="s">
        <v>11</v>
      </c>
      <c r="B35" s="146" t="s">
        <v>33</v>
      </c>
      <c r="C35" s="143" t="s">
        <v>99</v>
      </c>
      <c r="D35" s="20" t="s">
        <v>3</v>
      </c>
      <c r="E35" s="1">
        <f t="shared" ref="E35" si="10">SUM(E36:E38)</f>
        <v>374344.90400000004</v>
      </c>
      <c r="F35" s="1">
        <f>SUM(F36:F38)</f>
        <v>374344.90400000004</v>
      </c>
      <c r="G35" s="1">
        <f t="shared" ref="G35:I35" si="11">SUM(G36:G38)</f>
        <v>0</v>
      </c>
      <c r="H35" s="1">
        <f t="shared" si="11"/>
        <v>0</v>
      </c>
      <c r="I35" s="1">
        <f t="shared" si="11"/>
        <v>0</v>
      </c>
      <c r="J35" s="136" t="s">
        <v>271</v>
      </c>
      <c r="K35" s="172" t="s">
        <v>95</v>
      </c>
    </row>
    <row r="36" spans="1:13">
      <c r="A36" s="145"/>
      <c r="B36" s="147"/>
      <c r="C36" s="144"/>
      <c r="D36" s="20">
        <v>2016</v>
      </c>
      <c r="E36" s="15">
        <f>F36</f>
        <v>173828.73400000003</v>
      </c>
      <c r="F36" s="39">
        <f>F76+F100+F124+F148+F164+F188+F196+F232+F248+F260+F272+F324+F336+F368+F376+F384+F212-F40+F392+F408+F424+F436+F448+F456+F344+F348</f>
        <v>173828.73400000003</v>
      </c>
      <c r="G36" s="1">
        <v>0</v>
      </c>
      <c r="H36" s="1">
        <v>0</v>
      </c>
      <c r="I36" s="1">
        <v>0</v>
      </c>
      <c r="J36" s="137"/>
      <c r="K36" s="172"/>
      <c r="L36" s="25"/>
    </row>
    <row r="37" spans="1:13">
      <c r="A37" s="145"/>
      <c r="B37" s="147"/>
      <c r="C37" s="144"/>
      <c r="D37" s="20">
        <v>2017</v>
      </c>
      <c r="E37" s="15">
        <f t="shared" ref="E37:E38" si="12">F37</f>
        <v>114191.36</v>
      </c>
      <c r="F37" s="39">
        <f t="shared" ref="F37:F38" si="13">F77+F101+F125+F149+F165+F189+F197+F233+F249+F261+F273+F325+F337+F369+F377+F385+F213-F41+F393+F409+F425+F437+F449+F457+F345+F349</f>
        <v>114191.36</v>
      </c>
      <c r="G37" s="1">
        <v>0</v>
      </c>
      <c r="H37" s="1">
        <v>0</v>
      </c>
      <c r="I37" s="1">
        <v>0</v>
      </c>
      <c r="J37" s="137"/>
      <c r="K37" s="172"/>
      <c r="L37" s="25"/>
      <c r="M37" s="29"/>
    </row>
    <row r="38" spans="1:13" ht="24" customHeight="1">
      <c r="A38" s="145"/>
      <c r="B38" s="147"/>
      <c r="C38" s="144"/>
      <c r="D38" s="20">
        <v>2018</v>
      </c>
      <c r="E38" s="15">
        <f t="shared" si="12"/>
        <v>86324.81</v>
      </c>
      <c r="F38" s="39">
        <f t="shared" si="13"/>
        <v>86324.81</v>
      </c>
      <c r="G38" s="1">
        <v>0</v>
      </c>
      <c r="H38" s="1">
        <v>0</v>
      </c>
      <c r="I38" s="1">
        <v>0</v>
      </c>
      <c r="J38" s="139"/>
      <c r="K38" s="172"/>
      <c r="L38" s="25"/>
    </row>
    <row r="39" spans="1:13" ht="18.75" customHeight="1">
      <c r="A39" s="173" t="s">
        <v>12</v>
      </c>
      <c r="B39" s="172" t="s">
        <v>34</v>
      </c>
      <c r="C39" s="143" t="s">
        <v>126</v>
      </c>
      <c r="D39" s="20" t="s">
        <v>3</v>
      </c>
      <c r="E39" s="1">
        <f t="shared" ref="E39:I39" si="14">SUM(E40:E42)</f>
        <v>28700</v>
      </c>
      <c r="F39" s="1">
        <f t="shared" si="14"/>
        <v>28700</v>
      </c>
      <c r="G39" s="1">
        <f t="shared" si="14"/>
        <v>0</v>
      </c>
      <c r="H39" s="1">
        <f t="shared" si="14"/>
        <v>0</v>
      </c>
      <c r="I39" s="1">
        <f t="shared" si="14"/>
        <v>0</v>
      </c>
      <c r="J39" s="136" t="s">
        <v>201</v>
      </c>
      <c r="K39" s="174" t="s">
        <v>96</v>
      </c>
    </row>
    <row r="40" spans="1:13">
      <c r="A40" s="173"/>
      <c r="B40" s="172"/>
      <c r="C40" s="144"/>
      <c r="D40" s="20">
        <v>2016</v>
      </c>
      <c r="E40" s="2">
        <f t="shared" ref="E40:E42" si="15">F40+G40+H40+I40</f>
        <v>28700</v>
      </c>
      <c r="F40" s="13">
        <f>F320</f>
        <v>28700</v>
      </c>
      <c r="G40" s="17"/>
      <c r="H40" s="17"/>
      <c r="I40" s="17"/>
      <c r="J40" s="137"/>
      <c r="K40" s="175"/>
    </row>
    <row r="41" spans="1:13">
      <c r="A41" s="173"/>
      <c r="B41" s="172"/>
      <c r="C41" s="144"/>
      <c r="D41" s="20">
        <v>2017</v>
      </c>
      <c r="E41" s="2">
        <f t="shared" si="15"/>
        <v>0</v>
      </c>
      <c r="F41" s="13">
        <v>0</v>
      </c>
      <c r="G41" s="17"/>
      <c r="H41" s="17"/>
      <c r="I41" s="17"/>
      <c r="J41" s="137"/>
      <c r="K41" s="175"/>
    </row>
    <row r="42" spans="1:13" ht="15" customHeight="1">
      <c r="A42" s="173"/>
      <c r="B42" s="172"/>
      <c r="C42" s="144"/>
      <c r="D42" s="20">
        <v>2018</v>
      </c>
      <c r="E42" s="2">
        <f t="shared" si="15"/>
        <v>0</v>
      </c>
      <c r="F42" s="13">
        <f t="shared" ref="F42" si="16">F322</f>
        <v>0</v>
      </c>
      <c r="G42" s="17"/>
      <c r="H42" s="17"/>
      <c r="I42" s="17"/>
      <c r="J42" s="139"/>
      <c r="K42" s="175"/>
    </row>
    <row r="43" spans="1:13">
      <c r="A43" s="176">
        <v>1</v>
      </c>
      <c r="B43" s="172" t="s">
        <v>64</v>
      </c>
      <c r="C43" s="143">
        <v>2016</v>
      </c>
      <c r="D43" s="56" t="s">
        <v>3</v>
      </c>
      <c r="E43" s="1">
        <f t="shared" ref="E43:E58" si="17">SUM(F43:I43)</f>
        <v>1500</v>
      </c>
      <c r="F43" s="1">
        <f t="shared" ref="F43:I43" si="18">SUM(F44:F46)</f>
        <v>1500</v>
      </c>
      <c r="G43" s="1">
        <f t="shared" si="18"/>
        <v>0</v>
      </c>
      <c r="H43" s="1">
        <f t="shared" si="18"/>
        <v>0</v>
      </c>
      <c r="I43" s="1">
        <f t="shared" si="18"/>
        <v>0</v>
      </c>
      <c r="J43" s="187" t="s">
        <v>130</v>
      </c>
      <c r="K43" s="143" t="s">
        <v>65</v>
      </c>
    </row>
    <row r="44" spans="1:13">
      <c r="A44" s="176"/>
      <c r="B44" s="172"/>
      <c r="C44" s="144"/>
      <c r="D44" s="56">
        <v>2016</v>
      </c>
      <c r="E44" s="1">
        <f t="shared" si="17"/>
        <v>1500</v>
      </c>
      <c r="F44" s="3">
        <v>1500</v>
      </c>
      <c r="G44" s="17"/>
      <c r="H44" s="17"/>
      <c r="I44" s="17"/>
      <c r="J44" s="188"/>
      <c r="K44" s="144"/>
    </row>
    <row r="45" spans="1:13">
      <c r="A45" s="176"/>
      <c r="B45" s="172"/>
      <c r="C45" s="144"/>
      <c r="D45" s="56">
        <v>2017</v>
      </c>
      <c r="E45" s="1">
        <f t="shared" si="17"/>
        <v>0</v>
      </c>
      <c r="F45" s="3"/>
      <c r="G45" s="17"/>
      <c r="H45" s="17"/>
      <c r="I45" s="17"/>
      <c r="J45" s="188"/>
      <c r="K45" s="144"/>
    </row>
    <row r="46" spans="1:13">
      <c r="A46" s="176"/>
      <c r="B46" s="172"/>
      <c r="C46" s="144"/>
      <c r="D46" s="56">
        <v>2018</v>
      </c>
      <c r="E46" s="1">
        <f t="shared" si="17"/>
        <v>0</v>
      </c>
      <c r="F46" s="3"/>
      <c r="G46" s="17"/>
      <c r="H46" s="17"/>
      <c r="I46" s="17"/>
      <c r="J46" s="189"/>
      <c r="K46" s="144"/>
    </row>
    <row r="47" spans="1:13">
      <c r="A47" s="173">
        <v>2</v>
      </c>
      <c r="B47" s="172" t="s">
        <v>64</v>
      </c>
      <c r="C47" s="143">
        <v>2016</v>
      </c>
      <c r="D47" s="56" t="s">
        <v>3</v>
      </c>
      <c r="E47" s="1">
        <f t="shared" si="17"/>
        <v>1000</v>
      </c>
      <c r="F47" s="1">
        <f t="shared" ref="F47:I47" si="19">SUM(F48:F50)</f>
        <v>1000</v>
      </c>
      <c r="G47" s="1">
        <f t="shared" si="19"/>
        <v>0</v>
      </c>
      <c r="H47" s="1">
        <f t="shared" si="19"/>
        <v>0</v>
      </c>
      <c r="I47" s="1">
        <f t="shared" si="19"/>
        <v>0</v>
      </c>
      <c r="J47" s="187" t="s">
        <v>130</v>
      </c>
      <c r="K47" s="143" t="s">
        <v>66</v>
      </c>
    </row>
    <row r="48" spans="1:13">
      <c r="A48" s="173"/>
      <c r="B48" s="172"/>
      <c r="C48" s="144"/>
      <c r="D48" s="56">
        <v>2016</v>
      </c>
      <c r="E48" s="1">
        <f t="shared" si="17"/>
        <v>1000</v>
      </c>
      <c r="F48" s="3">
        <v>1000</v>
      </c>
      <c r="G48" s="17"/>
      <c r="H48" s="17"/>
      <c r="I48" s="17"/>
      <c r="J48" s="188"/>
      <c r="K48" s="144"/>
    </row>
    <row r="49" spans="1:12">
      <c r="A49" s="173"/>
      <c r="B49" s="172"/>
      <c r="C49" s="144"/>
      <c r="D49" s="56">
        <v>2017</v>
      </c>
      <c r="E49" s="1">
        <f t="shared" si="17"/>
        <v>0</v>
      </c>
      <c r="F49" s="3"/>
      <c r="G49" s="17"/>
      <c r="H49" s="17"/>
      <c r="I49" s="17"/>
      <c r="J49" s="188"/>
      <c r="K49" s="144"/>
    </row>
    <row r="50" spans="1:12">
      <c r="A50" s="173"/>
      <c r="B50" s="172"/>
      <c r="C50" s="144"/>
      <c r="D50" s="56">
        <v>2018</v>
      </c>
      <c r="E50" s="1">
        <f t="shared" si="17"/>
        <v>0</v>
      </c>
      <c r="F50" s="3"/>
      <c r="G50" s="17"/>
      <c r="H50" s="17"/>
      <c r="I50" s="17"/>
      <c r="J50" s="189"/>
      <c r="K50" s="144"/>
    </row>
    <row r="51" spans="1:12">
      <c r="A51" s="176">
        <v>3</v>
      </c>
      <c r="B51" s="172" t="s">
        <v>64</v>
      </c>
      <c r="C51" s="143">
        <v>2016</v>
      </c>
      <c r="D51" s="56" t="s">
        <v>3</v>
      </c>
      <c r="E51" s="1">
        <f t="shared" si="17"/>
        <v>1500</v>
      </c>
      <c r="F51" s="1">
        <f t="shared" ref="F51:I51" si="20">SUM(F52:F54)</f>
        <v>1500</v>
      </c>
      <c r="G51" s="1">
        <f t="shared" si="20"/>
        <v>0</v>
      </c>
      <c r="H51" s="1">
        <f t="shared" si="20"/>
        <v>0</v>
      </c>
      <c r="I51" s="1">
        <f t="shared" si="20"/>
        <v>0</v>
      </c>
      <c r="J51" s="187" t="s">
        <v>130</v>
      </c>
      <c r="K51" s="143" t="s">
        <v>72</v>
      </c>
    </row>
    <row r="52" spans="1:12">
      <c r="A52" s="176"/>
      <c r="B52" s="172"/>
      <c r="C52" s="144"/>
      <c r="D52" s="56">
        <v>2016</v>
      </c>
      <c r="E52" s="1">
        <f t="shared" si="17"/>
        <v>1500</v>
      </c>
      <c r="F52" s="3">
        <v>1500</v>
      </c>
      <c r="G52" s="17"/>
      <c r="H52" s="17"/>
      <c r="I52" s="17"/>
      <c r="J52" s="188"/>
      <c r="K52" s="144"/>
    </row>
    <row r="53" spans="1:12">
      <c r="A53" s="176"/>
      <c r="B53" s="172"/>
      <c r="C53" s="144"/>
      <c r="D53" s="56">
        <v>2017</v>
      </c>
      <c r="E53" s="1">
        <f t="shared" si="17"/>
        <v>0</v>
      </c>
      <c r="F53" s="3"/>
      <c r="G53" s="17"/>
      <c r="H53" s="17"/>
      <c r="I53" s="17"/>
      <c r="J53" s="188"/>
      <c r="K53" s="144"/>
    </row>
    <row r="54" spans="1:12">
      <c r="A54" s="176"/>
      <c r="B54" s="172"/>
      <c r="C54" s="144"/>
      <c r="D54" s="56">
        <v>2018</v>
      </c>
      <c r="E54" s="1">
        <f t="shared" si="17"/>
        <v>0</v>
      </c>
      <c r="F54" s="3"/>
      <c r="G54" s="17"/>
      <c r="H54" s="17"/>
      <c r="I54" s="17"/>
      <c r="J54" s="189"/>
      <c r="K54" s="144"/>
    </row>
    <row r="55" spans="1:12">
      <c r="A55" s="176">
        <v>4</v>
      </c>
      <c r="B55" s="172" t="s">
        <v>64</v>
      </c>
      <c r="C55" s="143">
        <v>2017</v>
      </c>
      <c r="D55" s="56" t="s">
        <v>3</v>
      </c>
      <c r="E55" s="1">
        <f t="shared" si="17"/>
        <v>3000</v>
      </c>
      <c r="F55" s="1">
        <f t="shared" ref="F55:I55" si="21">SUM(F56:F58)</f>
        <v>3000</v>
      </c>
      <c r="G55" s="1">
        <f t="shared" si="21"/>
        <v>0</v>
      </c>
      <c r="H55" s="1">
        <f t="shared" si="21"/>
        <v>0</v>
      </c>
      <c r="I55" s="1">
        <f t="shared" si="21"/>
        <v>0</v>
      </c>
      <c r="J55" s="187" t="s">
        <v>131</v>
      </c>
      <c r="K55" s="185" t="s">
        <v>287</v>
      </c>
    </row>
    <row r="56" spans="1:12">
      <c r="A56" s="176"/>
      <c r="B56" s="172"/>
      <c r="C56" s="144"/>
      <c r="D56" s="56">
        <v>2016</v>
      </c>
      <c r="E56" s="1">
        <f t="shared" si="17"/>
        <v>0</v>
      </c>
      <c r="F56" s="3"/>
      <c r="G56" s="17"/>
      <c r="H56" s="17"/>
      <c r="I56" s="17"/>
      <c r="J56" s="188"/>
      <c r="K56" s="186"/>
    </row>
    <row r="57" spans="1:12">
      <c r="A57" s="176"/>
      <c r="B57" s="172"/>
      <c r="C57" s="144"/>
      <c r="D57" s="56">
        <v>2017</v>
      </c>
      <c r="E57" s="1">
        <f t="shared" si="17"/>
        <v>3000</v>
      </c>
      <c r="F57" s="3">
        <v>3000</v>
      </c>
      <c r="G57" s="17"/>
      <c r="H57" s="17"/>
      <c r="I57" s="17"/>
      <c r="J57" s="188"/>
      <c r="K57" s="186"/>
    </row>
    <row r="58" spans="1:12">
      <c r="A58" s="176"/>
      <c r="B58" s="172"/>
      <c r="C58" s="144"/>
      <c r="D58" s="56">
        <v>2018</v>
      </c>
      <c r="E58" s="1">
        <f t="shared" si="17"/>
        <v>0</v>
      </c>
      <c r="F58" s="3"/>
      <c r="G58" s="17"/>
      <c r="H58" s="17"/>
      <c r="I58" s="17"/>
      <c r="J58" s="189"/>
      <c r="K58" s="186"/>
    </row>
    <row r="59" spans="1:12" ht="15" customHeight="1">
      <c r="A59" s="178" t="s">
        <v>13</v>
      </c>
      <c r="B59" s="179" t="s">
        <v>35</v>
      </c>
      <c r="C59" s="180" t="s">
        <v>125</v>
      </c>
      <c r="D59" s="35" t="s">
        <v>3</v>
      </c>
      <c r="E59" s="33">
        <f t="shared" ref="E59:I59" si="22">SUM(E60:E62)</f>
        <v>7000</v>
      </c>
      <c r="F59" s="33">
        <f>SUM(F60:F62)</f>
        <v>7000</v>
      </c>
      <c r="G59" s="33">
        <f t="shared" si="22"/>
        <v>0</v>
      </c>
      <c r="H59" s="33">
        <f t="shared" si="22"/>
        <v>0</v>
      </c>
      <c r="I59" s="33">
        <f t="shared" si="22"/>
        <v>0</v>
      </c>
      <c r="J59" s="182" t="s">
        <v>202</v>
      </c>
      <c r="K59" s="182" t="s">
        <v>26</v>
      </c>
    </row>
    <row r="60" spans="1:12">
      <c r="A60" s="178"/>
      <c r="B60" s="179"/>
      <c r="C60" s="181"/>
      <c r="D60" s="35">
        <v>2016</v>
      </c>
      <c r="E60" s="36">
        <f>F60+G60+H60+I60</f>
        <v>4000</v>
      </c>
      <c r="F60" s="57">
        <f>SUM(F44,F48,F52,F56)</f>
        <v>4000</v>
      </c>
      <c r="G60" s="57">
        <f t="shared" ref="G60:I60" si="23">SUM(G44,G48,G52,G56)</f>
        <v>0</v>
      </c>
      <c r="H60" s="57">
        <f t="shared" si="23"/>
        <v>0</v>
      </c>
      <c r="I60" s="57">
        <f t="shared" si="23"/>
        <v>0</v>
      </c>
      <c r="J60" s="183"/>
      <c r="K60" s="183"/>
    </row>
    <row r="61" spans="1:12">
      <c r="A61" s="178"/>
      <c r="B61" s="179"/>
      <c r="C61" s="181"/>
      <c r="D61" s="35">
        <v>2017</v>
      </c>
      <c r="E61" s="36">
        <f t="shared" ref="E61:E62" si="24">F61+G61+H61+I61</f>
        <v>3000</v>
      </c>
      <c r="F61" s="57">
        <f>SUM(F45,F49,F53,F57)</f>
        <v>3000</v>
      </c>
      <c r="G61" s="57">
        <f t="shared" ref="F61:I62" si="25">SUM(G45,G49,G53,G57)</f>
        <v>0</v>
      </c>
      <c r="H61" s="57">
        <f t="shared" si="25"/>
        <v>0</v>
      </c>
      <c r="I61" s="57">
        <f t="shared" si="25"/>
        <v>0</v>
      </c>
      <c r="J61" s="183"/>
      <c r="K61" s="183"/>
    </row>
    <row r="62" spans="1:12" ht="23.25" customHeight="1">
      <c r="A62" s="178"/>
      <c r="B62" s="179"/>
      <c r="C62" s="181"/>
      <c r="D62" s="35">
        <v>2018</v>
      </c>
      <c r="E62" s="36">
        <f t="shared" si="24"/>
        <v>0</v>
      </c>
      <c r="F62" s="57">
        <f t="shared" si="25"/>
        <v>0</v>
      </c>
      <c r="G62" s="57">
        <f t="shared" si="25"/>
        <v>0</v>
      </c>
      <c r="H62" s="57">
        <f t="shared" si="25"/>
        <v>0</v>
      </c>
      <c r="I62" s="57">
        <f t="shared" si="25"/>
        <v>0</v>
      </c>
      <c r="J62" s="184"/>
      <c r="K62" s="183"/>
    </row>
    <row r="63" spans="1:12" ht="15" customHeight="1">
      <c r="A63" s="173">
        <v>1</v>
      </c>
      <c r="B63" s="172" t="s">
        <v>41</v>
      </c>
      <c r="C63" s="143">
        <v>2016</v>
      </c>
      <c r="D63" s="20" t="s">
        <v>3</v>
      </c>
      <c r="E63" s="1">
        <f t="shared" ref="E63:E74" si="26">SUM(F63:I63)</f>
        <v>6455.1</v>
      </c>
      <c r="F63" s="1">
        <f t="shared" ref="F63:I63" si="27">SUM(F64:F66)</f>
        <v>6455.1</v>
      </c>
      <c r="G63" s="1">
        <f t="shared" si="27"/>
        <v>0</v>
      </c>
      <c r="H63" s="1">
        <f t="shared" si="27"/>
        <v>0</v>
      </c>
      <c r="I63" s="1">
        <f t="shared" si="27"/>
        <v>0</v>
      </c>
      <c r="J63" s="187" t="s">
        <v>127</v>
      </c>
      <c r="K63" s="143" t="s">
        <v>49</v>
      </c>
      <c r="L63" s="14" t="s">
        <v>298</v>
      </c>
    </row>
    <row r="64" spans="1:12">
      <c r="A64" s="173"/>
      <c r="B64" s="172"/>
      <c r="C64" s="144"/>
      <c r="D64" s="20">
        <v>2016</v>
      </c>
      <c r="E64" s="1">
        <f t="shared" si="26"/>
        <v>6455.1</v>
      </c>
      <c r="F64" s="3">
        <v>6455.1</v>
      </c>
      <c r="G64" s="17"/>
      <c r="H64" s="17"/>
      <c r="I64" s="17"/>
      <c r="J64" s="188"/>
      <c r="K64" s="144"/>
    </row>
    <row r="65" spans="1:12">
      <c r="A65" s="173"/>
      <c r="B65" s="172"/>
      <c r="C65" s="144"/>
      <c r="D65" s="20">
        <v>2017</v>
      </c>
      <c r="E65" s="1">
        <f t="shared" si="26"/>
        <v>0</v>
      </c>
      <c r="F65" s="3"/>
      <c r="G65" s="17"/>
      <c r="H65" s="17"/>
      <c r="I65" s="17"/>
      <c r="J65" s="188"/>
      <c r="K65" s="144"/>
    </row>
    <row r="66" spans="1:12" ht="15" customHeight="1">
      <c r="A66" s="173"/>
      <c r="B66" s="172"/>
      <c r="C66" s="144"/>
      <c r="D66" s="20">
        <v>2018</v>
      </c>
      <c r="E66" s="1">
        <f t="shared" si="26"/>
        <v>0</v>
      </c>
      <c r="F66" s="3"/>
      <c r="G66" s="17"/>
      <c r="H66" s="17"/>
      <c r="I66" s="17"/>
      <c r="J66" s="189"/>
      <c r="K66" s="144"/>
    </row>
    <row r="67" spans="1:12" ht="15" customHeight="1">
      <c r="A67" s="173">
        <v>2</v>
      </c>
      <c r="B67" s="172" t="s">
        <v>42</v>
      </c>
      <c r="C67" s="143" t="s">
        <v>99</v>
      </c>
      <c r="D67" s="20" t="s">
        <v>3</v>
      </c>
      <c r="E67" s="1">
        <f t="shared" si="26"/>
        <v>23400</v>
      </c>
      <c r="F67" s="1">
        <f t="shared" ref="F67:I67" si="28">SUM(F68:F70)</f>
        <v>23400</v>
      </c>
      <c r="G67" s="1">
        <f t="shared" si="28"/>
        <v>0</v>
      </c>
      <c r="H67" s="1">
        <f t="shared" si="28"/>
        <v>0</v>
      </c>
      <c r="I67" s="1">
        <f t="shared" si="28"/>
        <v>0</v>
      </c>
      <c r="J67" s="136" t="s">
        <v>128</v>
      </c>
      <c r="K67" s="143" t="s">
        <v>49</v>
      </c>
      <c r="L67" s="14" t="s">
        <v>299</v>
      </c>
    </row>
    <row r="68" spans="1:12">
      <c r="A68" s="173"/>
      <c r="B68" s="172"/>
      <c r="C68" s="144"/>
      <c r="D68" s="20">
        <v>2016</v>
      </c>
      <c r="E68" s="1">
        <f t="shared" si="26"/>
        <v>3400</v>
      </c>
      <c r="F68" s="3">
        <v>3400</v>
      </c>
      <c r="G68" s="17"/>
      <c r="H68" s="17"/>
      <c r="I68" s="17"/>
      <c r="J68" s="137"/>
      <c r="K68" s="144"/>
    </row>
    <row r="69" spans="1:12">
      <c r="A69" s="173"/>
      <c r="B69" s="172"/>
      <c r="C69" s="144"/>
      <c r="D69" s="20">
        <v>2017</v>
      </c>
      <c r="E69" s="1">
        <f t="shared" si="26"/>
        <v>10000</v>
      </c>
      <c r="F69" s="3">
        <v>10000</v>
      </c>
      <c r="G69" s="17"/>
      <c r="H69" s="17"/>
      <c r="I69" s="17"/>
      <c r="J69" s="137"/>
      <c r="K69" s="144"/>
    </row>
    <row r="70" spans="1:12" ht="15.75" customHeight="1">
      <c r="A70" s="173"/>
      <c r="B70" s="172"/>
      <c r="C70" s="144"/>
      <c r="D70" s="20">
        <v>2018</v>
      </c>
      <c r="E70" s="1">
        <f t="shared" si="26"/>
        <v>10000</v>
      </c>
      <c r="F70" s="3">
        <v>10000</v>
      </c>
      <c r="G70" s="17"/>
      <c r="H70" s="17"/>
      <c r="I70" s="17"/>
      <c r="J70" s="139"/>
      <c r="K70" s="144"/>
    </row>
    <row r="71" spans="1:12" ht="15" customHeight="1">
      <c r="A71" s="173">
        <v>3</v>
      </c>
      <c r="B71" s="172" t="s">
        <v>43</v>
      </c>
      <c r="C71" s="143" t="s">
        <v>125</v>
      </c>
      <c r="D71" s="20" t="s">
        <v>3</v>
      </c>
      <c r="E71" s="1">
        <f t="shared" si="26"/>
        <v>20000</v>
      </c>
      <c r="F71" s="1">
        <f t="shared" ref="F71:I71" si="29">SUM(F72:F74)</f>
        <v>20000</v>
      </c>
      <c r="G71" s="1">
        <f t="shared" si="29"/>
        <v>0</v>
      </c>
      <c r="H71" s="1">
        <f t="shared" si="29"/>
        <v>0</v>
      </c>
      <c r="I71" s="1">
        <f t="shared" si="29"/>
        <v>0</v>
      </c>
      <c r="J71" s="136" t="s">
        <v>129</v>
      </c>
      <c r="K71" s="143" t="s">
        <v>49</v>
      </c>
      <c r="L71" s="14" t="s">
        <v>298</v>
      </c>
    </row>
    <row r="72" spans="1:12">
      <c r="A72" s="173"/>
      <c r="B72" s="172"/>
      <c r="C72" s="144"/>
      <c r="D72" s="20">
        <v>2016</v>
      </c>
      <c r="E72" s="1">
        <f t="shared" si="26"/>
        <v>10000</v>
      </c>
      <c r="F72" s="3">
        <v>10000</v>
      </c>
      <c r="G72" s="17"/>
      <c r="H72" s="17"/>
      <c r="I72" s="17"/>
      <c r="J72" s="137"/>
      <c r="K72" s="144"/>
    </row>
    <row r="73" spans="1:12">
      <c r="A73" s="173"/>
      <c r="B73" s="172"/>
      <c r="C73" s="144"/>
      <c r="D73" s="20">
        <v>2017</v>
      </c>
      <c r="E73" s="1">
        <f t="shared" si="26"/>
        <v>10000</v>
      </c>
      <c r="F73" s="3">
        <v>10000</v>
      </c>
      <c r="G73" s="17"/>
      <c r="H73" s="17"/>
      <c r="I73" s="17"/>
      <c r="J73" s="137"/>
      <c r="K73" s="144"/>
    </row>
    <row r="74" spans="1:12" ht="13.5" customHeight="1">
      <c r="A74" s="173"/>
      <c r="B74" s="172"/>
      <c r="C74" s="144"/>
      <c r="D74" s="20">
        <v>2018</v>
      </c>
      <c r="E74" s="1">
        <f t="shared" si="26"/>
        <v>0</v>
      </c>
      <c r="F74" s="3"/>
      <c r="G74" s="17"/>
      <c r="H74" s="17"/>
      <c r="I74" s="17"/>
      <c r="J74" s="139"/>
      <c r="K74" s="144"/>
    </row>
    <row r="75" spans="1:12" ht="15" customHeight="1">
      <c r="A75" s="178"/>
      <c r="B75" s="179"/>
      <c r="C75" s="180"/>
      <c r="D75" s="35" t="s">
        <v>3</v>
      </c>
      <c r="E75" s="33">
        <f>SUM(E76:E78)</f>
        <v>49855.1</v>
      </c>
      <c r="F75" s="33">
        <f>SUM(F76:F78)</f>
        <v>49855.1</v>
      </c>
      <c r="G75" s="33">
        <f t="shared" ref="G75:I75" si="30">SUM(G76:G78)</f>
        <v>0</v>
      </c>
      <c r="H75" s="33">
        <f t="shared" si="30"/>
        <v>0</v>
      </c>
      <c r="I75" s="33">
        <f t="shared" si="30"/>
        <v>0</v>
      </c>
      <c r="J75" s="182"/>
      <c r="K75" s="180"/>
    </row>
    <row r="76" spans="1:12">
      <c r="A76" s="178"/>
      <c r="B76" s="179"/>
      <c r="C76" s="181"/>
      <c r="D76" s="35">
        <v>2016</v>
      </c>
      <c r="E76" s="36">
        <f>SUM(F76:I76)</f>
        <v>19855.099999999999</v>
      </c>
      <c r="F76" s="36">
        <f>SUMIF($D64:$D74,D76,$F64:$F74)</f>
        <v>19855.099999999999</v>
      </c>
      <c r="G76" s="36">
        <f>SUMIF($D64:$D74,D76,$G64:$G74)</f>
        <v>0</v>
      </c>
      <c r="H76" s="36">
        <f>SUMIF($D64:$D74,D76,$H64:$H74)</f>
        <v>0</v>
      </c>
      <c r="I76" s="36">
        <f>SUMIF($D64:$D74,D76,$I64:$I74)</f>
        <v>0</v>
      </c>
      <c r="J76" s="183"/>
      <c r="K76" s="181"/>
    </row>
    <row r="77" spans="1:12">
      <c r="A77" s="178"/>
      <c r="B77" s="179"/>
      <c r="C77" s="181"/>
      <c r="D77" s="35">
        <v>2017</v>
      </c>
      <c r="E77" s="36">
        <f t="shared" ref="E77:E474" si="31">SUM(F77:I77)</f>
        <v>20000</v>
      </c>
      <c r="F77" s="36">
        <f>SUMIF($D64:$D74,D77,$F64:$F74)</f>
        <v>20000</v>
      </c>
      <c r="G77" s="36">
        <f>SUMIF($D64:$D74,D77,$G64:$G74)</f>
        <v>0</v>
      </c>
      <c r="H77" s="36">
        <f>SUMIF($D64:$D74,D77,$H64:$H74)</f>
        <v>0</v>
      </c>
      <c r="I77" s="36">
        <f>SUMIF($D64:$D74,D77,$I64:$I74)</f>
        <v>0</v>
      </c>
      <c r="J77" s="183"/>
      <c r="K77" s="181"/>
    </row>
    <row r="78" spans="1:12" ht="18" customHeight="1">
      <c r="A78" s="178"/>
      <c r="B78" s="179"/>
      <c r="C78" s="181"/>
      <c r="D78" s="35">
        <v>2018</v>
      </c>
      <c r="E78" s="36">
        <f t="shared" si="31"/>
        <v>10000</v>
      </c>
      <c r="F78" s="36">
        <f>SUMIF($D64:$D74,D78,$F64:$F74)</f>
        <v>10000</v>
      </c>
      <c r="G78" s="36">
        <f>SUMIF($D64:$D74,D78,$G64:$G74)</f>
        <v>0</v>
      </c>
      <c r="H78" s="36">
        <f>SUMIF($D64:$D74,D78,$H64:$H74)</f>
        <v>0</v>
      </c>
      <c r="I78" s="36">
        <f>SUMIF($D64:$D74,D78,$I64:$I74)</f>
        <v>0</v>
      </c>
      <c r="J78" s="184"/>
      <c r="K78" s="206"/>
    </row>
    <row r="79" spans="1:12" ht="15" customHeight="1">
      <c r="A79" s="173">
        <v>4</v>
      </c>
      <c r="B79" s="172" t="s">
        <v>44</v>
      </c>
      <c r="C79" s="143">
        <v>2016</v>
      </c>
      <c r="D79" s="27" t="s">
        <v>3</v>
      </c>
      <c r="E79" s="1">
        <f t="shared" ref="E79:E122" si="32">SUM(F79:I79)</f>
        <v>10000</v>
      </c>
      <c r="F79" s="1">
        <f t="shared" ref="F79:I79" si="33">SUM(F80:F82)</f>
        <v>10000</v>
      </c>
      <c r="G79" s="1">
        <f t="shared" si="33"/>
        <v>0</v>
      </c>
      <c r="H79" s="1">
        <f t="shared" si="33"/>
        <v>0</v>
      </c>
      <c r="I79" s="1">
        <f t="shared" si="33"/>
        <v>0</v>
      </c>
      <c r="J79" s="136" t="s">
        <v>130</v>
      </c>
      <c r="K79" s="143" t="s">
        <v>50</v>
      </c>
      <c r="L79" s="14" t="s">
        <v>299</v>
      </c>
    </row>
    <row r="80" spans="1:12">
      <c r="A80" s="173"/>
      <c r="B80" s="172"/>
      <c r="C80" s="144"/>
      <c r="D80" s="27">
        <v>2016</v>
      </c>
      <c r="E80" s="1">
        <f t="shared" si="32"/>
        <v>10000</v>
      </c>
      <c r="F80" s="3">
        <v>10000</v>
      </c>
      <c r="G80" s="17"/>
      <c r="H80" s="17"/>
      <c r="I80" s="17"/>
      <c r="J80" s="137"/>
      <c r="K80" s="144"/>
    </row>
    <row r="81" spans="1:12">
      <c r="A81" s="173"/>
      <c r="B81" s="172"/>
      <c r="C81" s="144"/>
      <c r="D81" s="27">
        <v>2017</v>
      </c>
      <c r="E81" s="1">
        <f t="shared" si="32"/>
        <v>0</v>
      </c>
      <c r="F81" s="3"/>
      <c r="G81" s="17"/>
      <c r="H81" s="17"/>
      <c r="I81" s="17"/>
      <c r="J81" s="137"/>
      <c r="K81" s="144"/>
    </row>
    <row r="82" spans="1:12" ht="12.75" customHeight="1">
      <c r="A82" s="173"/>
      <c r="B82" s="172"/>
      <c r="C82" s="144"/>
      <c r="D82" s="27">
        <v>2018</v>
      </c>
      <c r="E82" s="1">
        <f t="shared" si="32"/>
        <v>0</v>
      </c>
      <c r="F82" s="3"/>
      <c r="G82" s="17"/>
      <c r="H82" s="17"/>
      <c r="I82" s="17"/>
      <c r="J82" s="139"/>
      <c r="K82" s="144"/>
    </row>
    <row r="83" spans="1:12" ht="15" customHeight="1">
      <c r="A83" s="173">
        <v>5</v>
      </c>
      <c r="B83" s="172" t="s">
        <v>45</v>
      </c>
      <c r="C83" s="143">
        <v>2016</v>
      </c>
      <c r="D83" s="27" t="s">
        <v>3</v>
      </c>
      <c r="E83" s="1">
        <f t="shared" si="32"/>
        <v>10000</v>
      </c>
      <c r="F83" s="1">
        <f t="shared" ref="F83:I83" si="34">SUM(F84:F86)</f>
        <v>10000</v>
      </c>
      <c r="G83" s="1">
        <f t="shared" si="34"/>
        <v>0</v>
      </c>
      <c r="H83" s="1">
        <f t="shared" si="34"/>
        <v>0</v>
      </c>
      <c r="I83" s="1">
        <f t="shared" si="34"/>
        <v>0</v>
      </c>
      <c r="J83" s="136" t="s">
        <v>130</v>
      </c>
      <c r="K83" s="143" t="s">
        <v>50</v>
      </c>
      <c r="L83" s="14" t="s">
        <v>298</v>
      </c>
    </row>
    <row r="84" spans="1:12">
      <c r="A84" s="173"/>
      <c r="B84" s="172"/>
      <c r="C84" s="144"/>
      <c r="D84" s="27">
        <v>2016</v>
      </c>
      <c r="E84" s="1">
        <f t="shared" si="32"/>
        <v>10000</v>
      </c>
      <c r="F84" s="3">
        <v>10000</v>
      </c>
      <c r="G84" s="17"/>
      <c r="H84" s="17"/>
      <c r="I84" s="17"/>
      <c r="J84" s="137"/>
      <c r="K84" s="144"/>
    </row>
    <row r="85" spans="1:12">
      <c r="A85" s="173"/>
      <c r="B85" s="172"/>
      <c r="C85" s="144"/>
      <c r="D85" s="27">
        <v>2017</v>
      </c>
      <c r="E85" s="1">
        <f t="shared" si="32"/>
        <v>0</v>
      </c>
      <c r="F85" s="3"/>
      <c r="G85" s="17"/>
      <c r="H85" s="17"/>
      <c r="I85" s="17"/>
      <c r="J85" s="137"/>
      <c r="K85" s="144"/>
    </row>
    <row r="86" spans="1:12" ht="14.25" customHeight="1">
      <c r="A86" s="173"/>
      <c r="B86" s="172"/>
      <c r="C86" s="144"/>
      <c r="D86" s="27">
        <v>2018</v>
      </c>
      <c r="E86" s="1">
        <f t="shared" si="32"/>
        <v>0</v>
      </c>
      <c r="F86" s="3"/>
      <c r="G86" s="17"/>
      <c r="H86" s="17"/>
      <c r="I86" s="17"/>
      <c r="J86" s="139"/>
      <c r="K86" s="144"/>
    </row>
    <row r="87" spans="1:12" ht="15" customHeight="1">
      <c r="A87" s="173">
        <v>6</v>
      </c>
      <c r="B87" s="172" t="s">
        <v>97</v>
      </c>
      <c r="C87" s="143">
        <v>2016</v>
      </c>
      <c r="D87" s="30" t="s">
        <v>3</v>
      </c>
      <c r="E87" s="1">
        <f t="shared" ref="E87:E90" si="35">SUM(F87:I87)</f>
        <v>500</v>
      </c>
      <c r="F87" s="1">
        <f t="shared" ref="F87:I87" si="36">SUM(F88:F90)</f>
        <v>500</v>
      </c>
      <c r="G87" s="1">
        <f t="shared" si="36"/>
        <v>0</v>
      </c>
      <c r="H87" s="1">
        <f t="shared" si="36"/>
        <v>0</v>
      </c>
      <c r="I87" s="1">
        <f t="shared" si="36"/>
        <v>0</v>
      </c>
      <c r="J87" s="136" t="s">
        <v>130</v>
      </c>
      <c r="K87" s="143" t="s">
        <v>50</v>
      </c>
      <c r="L87" s="14" t="s">
        <v>298</v>
      </c>
    </row>
    <row r="88" spans="1:12">
      <c r="A88" s="173"/>
      <c r="B88" s="172"/>
      <c r="C88" s="144"/>
      <c r="D88" s="30">
        <v>2016</v>
      </c>
      <c r="E88" s="1">
        <f t="shared" si="35"/>
        <v>500</v>
      </c>
      <c r="F88" s="3">
        <v>500</v>
      </c>
      <c r="G88" s="17"/>
      <c r="H88" s="17"/>
      <c r="I88" s="17"/>
      <c r="J88" s="137"/>
      <c r="K88" s="144"/>
    </row>
    <row r="89" spans="1:12">
      <c r="A89" s="173"/>
      <c r="B89" s="172"/>
      <c r="C89" s="144"/>
      <c r="D89" s="30">
        <v>2017</v>
      </c>
      <c r="E89" s="1">
        <f t="shared" si="35"/>
        <v>0</v>
      </c>
      <c r="F89" s="3"/>
      <c r="G89" s="17"/>
      <c r="H89" s="17"/>
      <c r="I89" s="17"/>
      <c r="J89" s="137"/>
      <c r="K89" s="144"/>
    </row>
    <row r="90" spans="1:12" ht="15" customHeight="1">
      <c r="A90" s="173"/>
      <c r="B90" s="172"/>
      <c r="C90" s="144"/>
      <c r="D90" s="30">
        <v>2018</v>
      </c>
      <c r="E90" s="1">
        <f t="shared" si="35"/>
        <v>0</v>
      </c>
      <c r="F90" s="3"/>
      <c r="G90" s="17"/>
      <c r="H90" s="17"/>
      <c r="I90" s="17"/>
      <c r="J90" s="139"/>
      <c r="K90" s="144"/>
    </row>
    <row r="91" spans="1:12" ht="15" customHeight="1">
      <c r="A91" s="173">
        <v>7</v>
      </c>
      <c r="B91" s="172" t="s">
        <v>55</v>
      </c>
      <c r="C91" s="143">
        <v>2016</v>
      </c>
      <c r="D91" s="27" t="s">
        <v>3</v>
      </c>
      <c r="E91" s="1">
        <f t="shared" ref="E91:E94" si="37">SUM(F91:I91)</f>
        <v>500</v>
      </c>
      <c r="F91" s="1">
        <f t="shared" ref="F91:I91" si="38">SUM(F92:F94)</f>
        <v>500</v>
      </c>
      <c r="G91" s="1">
        <f t="shared" si="38"/>
        <v>0</v>
      </c>
      <c r="H91" s="1">
        <f t="shared" si="38"/>
        <v>0</v>
      </c>
      <c r="I91" s="1">
        <f t="shared" si="38"/>
        <v>0</v>
      </c>
      <c r="J91" s="136" t="s">
        <v>130</v>
      </c>
      <c r="K91" s="143" t="s">
        <v>50</v>
      </c>
      <c r="L91" s="14" t="s">
        <v>298</v>
      </c>
    </row>
    <row r="92" spans="1:12">
      <c r="A92" s="173"/>
      <c r="B92" s="172"/>
      <c r="C92" s="144"/>
      <c r="D92" s="27">
        <v>2016</v>
      </c>
      <c r="E92" s="1">
        <f t="shared" si="37"/>
        <v>500</v>
      </c>
      <c r="F92" s="3">
        <v>500</v>
      </c>
      <c r="G92" s="17"/>
      <c r="H92" s="17"/>
      <c r="I92" s="17"/>
      <c r="J92" s="137"/>
      <c r="K92" s="144"/>
    </row>
    <row r="93" spans="1:12">
      <c r="A93" s="173"/>
      <c r="B93" s="172"/>
      <c r="C93" s="144"/>
      <c r="D93" s="27">
        <v>2017</v>
      </c>
      <c r="E93" s="1">
        <f t="shared" si="37"/>
        <v>0</v>
      </c>
      <c r="F93" s="3"/>
      <c r="G93" s="17"/>
      <c r="H93" s="17"/>
      <c r="I93" s="17"/>
      <c r="J93" s="137"/>
      <c r="K93" s="144"/>
    </row>
    <row r="94" spans="1:12" ht="15.75" customHeight="1">
      <c r="A94" s="173"/>
      <c r="B94" s="172"/>
      <c r="C94" s="144"/>
      <c r="D94" s="27">
        <v>2018</v>
      </c>
      <c r="E94" s="1">
        <f t="shared" si="37"/>
        <v>0</v>
      </c>
      <c r="F94" s="3"/>
      <c r="G94" s="17"/>
      <c r="H94" s="17"/>
      <c r="I94" s="17"/>
      <c r="J94" s="139"/>
      <c r="K94" s="144"/>
    </row>
    <row r="95" spans="1:12" ht="15" customHeight="1">
      <c r="A95" s="173">
        <v>8</v>
      </c>
      <c r="B95" s="172" t="s">
        <v>56</v>
      </c>
      <c r="C95" s="143">
        <v>2016</v>
      </c>
      <c r="D95" s="27" t="s">
        <v>3</v>
      </c>
      <c r="E95" s="1">
        <f t="shared" si="32"/>
        <v>500</v>
      </c>
      <c r="F95" s="1">
        <f t="shared" ref="F95:I95" si="39">SUM(F96:F98)</f>
        <v>500</v>
      </c>
      <c r="G95" s="1">
        <f t="shared" si="39"/>
        <v>0</v>
      </c>
      <c r="H95" s="1">
        <f t="shared" si="39"/>
        <v>0</v>
      </c>
      <c r="I95" s="1">
        <f t="shared" si="39"/>
        <v>0</v>
      </c>
      <c r="J95" s="136" t="s">
        <v>130</v>
      </c>
      <c r="K95" s="143" t="s">
        <v>50</v>
      </c>
      <c r="L95" s="14" t="s">
        <v>298</v>
      </c>
    </row>
    <row r="96" spans="1:12">
      <c r="A96" s="173"/>
      <c r="B96" s="172"/>
      <c r="C96" s="144"/>
      <c r="D96" s="27">
        <v>2016</v>
      </c>
      <c r="E96" s="1">
        <f t="shared" si="32"/>
        <v>500</v>
      </c>
      <c r="F96" s="3">
        <v>500</v>
      </c>
      <c r="G96" s="17"/>
      <c r="H96" s="17"/>
      <c r="I96" s="17"/>
      <c r="J96" s="137"/>
      <c r="K96" s="144"/>
    </row>
    <row r="97" spans="1:11">
      <c r="A97" s="173"/>
      <c r="B97" s="172"/>
      <c r="C97" s="144"/>
      <c r="D97" s="27">
        <v>2017</v>
      </c>
      <c r="E97" s="1">
        <f t="shared" si="32"/>
        <v>0</v>
      </c>
      <c r="F97" s="3"/>
      <c r="G97" s="17"/>
      <c r="H97" s="17"/>
      <c r="I97" s="17"/>
      <c r="J97" s="137"/>
      <c r="K97" s="144"/>
    </row>
    <row r="98" spans="1:11" ht="14.25" customHeight="1">
      <c r="A98" s="173"/>
      <c r="B98" s="172"/>
      <c r="C98" s="144"/>
      <c r="D98" s="27">
        <v>2018</v>
      </c>
      <c r="E98" s="1">
        <f t="shared" si="32"/>
        <v>0</v>
      </c>
      <c r="F98" s="3"/>
      <c r="G98" s="17"/>
      <c r="H98" s="17"/>
      <c r="I98" s="17"/>
      <c r="J98" s="139"/>
      <c r="K98" s="144"/>
    </row>
    <row r="99" spans="1:11" ht="15" customHeight="1">
      <c r="A99" s="178"/>
      <c r="B99" s="179"/>
      <c r="C99" s="180"/>
      <c r="D99" s="35" t="s">
        <v>3</v>
      </c>
      <c r="E99" s="33">
        <f>SUM(E100:E102)</f>
        <v>21500</v>
      </c>
      <c r="F99" s="33">
        <f t="shared" ref="F99:I99" si="40">SUM(F100:F102)</f>
        <v>21500</v>
      </c>
      <c r="G99" s="33">
        <f t="shared" si="40"/>
        <v>0</v>
      </c>
      <c r="H99" s="33">
        <f t="shared" si="40"/>
        <v>0</v>
      </c>
      <c r="I99" s="33">
        <f t="shared" si="40"/>
        <v>0</v>
      </c>
      <c r="J99" s="182"/>
      <c r="K99" s="180"/>
    </row>
    <row r="100" spans="1:11">
      <c r="A100" s="178"/>
      <c r="B100" s="179"/>
      <c r="C100" s="181"/>
      <c r="D100" s="35">
        <v>2016</v>
      </c>
      <c r="E100" s="36">
        <f>SUM(F100:I100)</f>
        <v>21500</v>
      </c>
      <c r="F100" s="36">
        <f>SUMIF($D80:$D98,D100,$F80:$F98)</f>
        <v>21500</v>
      </c>
      <c r="G100" s="36">
        <f>SUMIF($D80:$D98,D100,$G80:$G98)</f>
        <v>0</v>
      </c>
      <c r="H100" s="36">
        <f>SUMIF($D80:$D98,D100,$H80:$H98)</f>
        <v>0</v>
      </c>
      <c r="I100" s="36">
        <f>SUMIF($D80:$D98,D100,$I80:$I98)</f>
        <v>0</v>
      </c>
      <c r="J100" s="183"/>
      <c r="K100" s="181"/>
    </row>
    <row r="101" spans="1:11">
      <c r="A101" s="178"/>
      <c r="B101" s="179"/>
      <c r="C101" s="181"/>
      <c r="D101" s="35">
        <v>2017</v>
      </c>
      <c r="E101" s="36">
        <f t="shared" ref="E101:E102" si="41">SUM(F101:I101)</f>
        <v>0</v>
      </c>
      <c r="F101" s="36">
        <f>SUMIF($D80:$D98,D101,$F80:$F98)</f>
        <v>0</v>
      </c>
      <c r="G101" s="36">
        <f>SUMIF($D80:$D98,D101,$G80:$G98)</f>
        <v>0</v>
      </c>
      <c r="H101" s="36">
        <f>SUMIF($D80:$D98,D101,$H80:$H98)</f>
        <v>0</v>
      </c>
      <c r="I101" s="36">
        <f>SUMIF($D80:$D98,D101,$I80:$I98)</f>
        <v>0</v>
      </c>
      <c r="J101" s="183"/>
      <c r="K101" s="181"/>
    </row>
    <row r="102" spans="1:11" ht="14.25" customHeight="1">
      <c r="A102" s="178"/>
      <c r="B102" s="179"/>
      <c r="C102" s="181"/>
      <c r="D102" s="35">
        <v>2018</v>
      </c>
      <c r="E102" s="36">
        <f t="shared" si="41"/>
        <v>0</v>
      </c>
      <c r="F102" s="36">
        <f>SUMIF($D80:$D98,D102,$F80:$F98)</f>
        <v>0</v>
      </c>
      <c r="G102" s="36">
        <f>SUMIF($D80:$D98,D102,$G80:$G98)</f>
        <v>0</v>
      </c>
      <c r="H102" s="36">
        <f>SUMIF($D80:$D98,D102,$H80:$H98)</f>
        <v>0</v>
      </c>
      <c r="I102" s="36">
        <f>SUMIF($D80:$D98,D102,$I80:$I98)</f>
        <v>0</v>
      </c>
      <c r="J102" s="184"/>
      <c r="K102" s="181"/>
    </row>
    <row r="103" spans="1:11" ht="15" customHeight="1">
      <c r="A103" s="173">
        <v>9</v>
      </c>
      <c r="B103" s="172" t="s">
        <v>47</v>
      </c>
      <c r="C103" s="143">
        <v>2016</v>
      </c>
      <c r="D103" s="27" t="s">
        <v>3</v>
      </c>
      <c r="E103" s="1">
        <f t="shared" si="32"/>
        <v>251.1</v>
      </c>
      <c r="F103" s="1">
        <f t="shared" ref="F103:I103" si="42">SUM(F104:F106)</f>
        <v>251.1</v>
      </c>
      <c r="G103" s="1">
        <f t="shared" si="42"/>
        <v>0</v>
      </c>
      <c r="H103" s="1">
        <f t="shared" si="42"/>
        <v>0</v>
      </c>
      <c r="I103" s="1">
        <f t="shared" si="42"/>
        <v>0</v>
      </c>
      <c r="J103" s="136"/>
      <c r="K103" s="143" t="s">
        <v>46</v>
      </c>
    </row>
    <row r="104" spans="1:11">
      <c r="A104" s="173"/>
      <c r="B104" s="172"/>
      <c r="C104" s="144"/>
      <c r="D104" s="27">
        <v>2016</v>
      </c>
      <c r="E104" s="1">
        <f t="shared" si="32"/>
        <v>251.1</v>
      </c>
      <c r="F104" s="37">
        <v>251.1</v>
      </c>
      <c r="G104" s="17"/>
      <c r="H104" s="17"/>
      <c r="I104" s="17"/>
      <c r="J104" s="137"/>
      <c r="K104" s="144"/>
    </row>
    <row r="105" spans="1:11">
      <c r="A105" s="173"/>
      <c r="B105" s="172"/>
      <c r="C105" s="144"/>
      <c r="D105" s="27">
        <v>2017</v>
      </c>
      <c r="E105" s="1">
        <f t="shared" si="32"/>
        <v>0</v>
      </c>
      <c r="F105" s="37"/>
      <c r="G105" s="17"/>
      <c r="H105" s="17"/>
      <c r="I105" s="17"/>
      <c r="J105" s="137"/>
      <c r="K105" s="144"/>
    </row>
    <row r="106" spans="1:11" ht="13.5" customHeight="1">
      <c r="A106" s="173"/>
      <c r="B106" s="172"/>
      <c r="C106" s="144"/>
      <c r="D106" s="27">
        <v>2018</v>
      </c>
      <c r="E106" s="1">
        <f t="shared" si="32"/>
        <v>0</v>
      </c>
      <c r="F106" s="37"/>
      <c r="G106" s="17"/>
      <c r="H106" s="17"/>
      <c r="I106" s="17"/>
      <c r="J106" s="139"/>
      <c r="K106" s="144"/>
    </row>
    <row r="107" spans="1:11" ht="15" customHeight="1">
      <c r="A107" s="173">
        <v>10</v>
      </c>
      <c r="B107" s="172" t="s">
        <v>285</v>
      </c>
      <c r="C107" s="143">
        <v>2016</v>
      </c>
      <c r="D107" s="27" t="s">
        <v>3</v>
      </c>
      <c r="E107" s="1">
        <f t="shared" ref="E107:E110" si="43">SUM(F107:I107)</f>
        <v>2893.1</v>
      </c>
      <c r="F107" s="38">
        <v>2893.1</v>
      </c>
      <c r="G107" s="1">
        <f t="shared" ref="G107:I107" si="44">SUM(G108:G110)</f>
        <v>0</v>
      </c>
      <c r="H107" s="1">
        <f t="shared" si="44"/>
        <v>0</v>
      </c>
      <c r="I107" s="1">
        <f t="shared" si="44"/>
        <v>0</v>
      </c>
      <c r="J107" s="136" t="s">
        <v>130</v>
      </c>
      <c r="K107" s="143" t="s">
        <v>46</v>
      </c>
    </row>
    <row r="108" spans="1:11">
      <c r="A108" s="173"/>
      <c r="B108" s="172"/>
      <c r="C108" s="144"/>
      <c r="D108" s="27">
        <v>2016</v>
      </c>
      <c r="E108" s="1">
        <f t="shared" si="43"/>
        <v>4919.8</v>
      </c>
      <c r="F108" s="37">
        <v>4919.8</v>
      </c>
      <c r="G108" s="17"/>
      <c r="H108" s="17"/>
      <c r="I108" s="17"/>
      <c r="J108" s="137"/>
      <c r="K108" s="144"/>
    </row>
    <row r="109" spans="1:11" ht="18" customHeight="1">
      <c r="A109" s="173"/>
      <c r="B109" s="172"/>
      <c r="C109" s="144"/>
      <c r="D109" s="27">
        <v>2017</v>
      </c>
      <c r="E109" s="1">
        <f t="shared" si="43"/>
        <v>0</v>
      </c>
      <c r="F109" s="37"/>
      <c r="G109" s="17"/>
      <c r="H109" s="17"/>
      <c r="I109" s="17"/>
      <c r="J109" s="137"/>
      <c r="K109" s="144"/>
    </row>
    <row r="110" spans="1:11" ht="15" customHeight="1">
      <c r="A110" s="173"/>
      <c r="B110" s="172"/>
      <c r="C110" s="144"/>
      <c r="D110" s="27">
        <v>2018</v>
      </c>
      <c r="E110" s="1">
        <f t="shared" si="43"/>
        <v>0</v>
      </c>
      <c r="F110" s="37"/>
      <c r="G110" s="17"/>
      <c r="H110" s="17"/>
      <c r="I110" s="17"/>
      <c r="J110" s="139"/>
      <c r="K110" s="144"/>
    </row>
    <row r="111" spans="1:11" ht="15" customHeight="1">
      <c r="A111" s="176">
        <v>11</v>
      </c>
      <c r="B111" s="177" t="s">
        <v>98</v>
      </c>
      <c r="C111" s="185">
        <v>2017</v>
      </c>
      <c r="D111" s="129" t="s">
        <v>3</v>
      </c>
      <c r="E111" s="38">
        <f t="shared" ref="E111:E114" si="45">SUM(F111:I111)</f>
        <v>1166</v>
      </c>
      <c r="F111" s="38">
        <f t="shared" ref="F111:I111" si="46">SUM(F112:F114)</f>
        <v>1166</v>
      </c>
      <c r="G111" s="38">
        <f t="shared" si="46"/>
        <v>0</v>
      </c>
      <c r="H111" s="38">
        <f t="shared" si="46"/>
        <v>0</v>
      </c>
      <c r="I111" s="38">
        <f t="shared" si="46"/>
        <v>0</v>
      </c>
      <c r="J111" s="187" t="s">
        <v>131</v>
      </c>
      <c r="K111" s="185" t="s">
        <v>46</v>
      </c>
    </row>
    <row r="112" spans="1:11">
      <c r="A112" s="176"/>
      <c r="B112" s="177"/>
      <c r="C112" s="186"/>
      <c r="D112" s="129">
        <v>2016</v>
      </c>
      <c r="E112" s="38">
        <f t="shared" si="45"/>
        <v>0</v>
      </c>
      <c r="F112" s="37"/>
      <c r="G112" s="130"/>
      <c r="H112" s="130"/>
      <c r="I112" s="130"/>
      <c r="J112" s="188"/>
      <c r="K112" s="186"/>
    </row>
    <row r="113" spans="1:12">
      <c r="A113" s="176"/>
      <c r="B113" s="177"/>
      <c r="C113" s="186"/>
      <c r="D113" s="129">
        <v>2017</v>
      </c>
      <c r="E113" s="38">
        <f t="shared" si="45"/>
        <v>1166</v>
      </c>
      <c r="F113" s="37">
        <v>1166</v>
      </c>
      <c r="G113" s="130"/>
      <c r="H113" s="130"/>
      <c r="I113" s="130"/>
      <c r="J113" s="188"/>
      <c r="K113" s="186"/>
    </row>
    <row r="114" spans="1:12" ht="13.5" customHeight="1">
      <c r="A114" s="176"/>
      <c r="B114" s="177"/>
      <c r="C114" s="186"/>
      <c r="D114" s="129">
        <v>2018</v>
      </c>
      <c r="E114" s="38">
        <f t="shared" si="45"/>
        <v>0</v>
      </c>
      <c r="F114" s="37"/>
      <c r="G114" s="130"/>
      <c r="H114" s="130"/>
      <c r="I114" s="130"/>
      <c r="J114" s="189"/>
      <c r="K114" s="186"/>
    </row>
    <row r="115" spans="1:12" ht="15" customHeight="1">
      <c r="A115" s="173">
        <v>12</v>
      </c>
      <c r="B115" s="172" t="s">
        <v>286</v>
      </c>
      <c r="C115" s="143">
        <v>2016</v>
      </c>
      <c r="D115" s="27" t="s">
        <v>3</v>
      </c>
      <c r="E115" s="1">
        <f t="shared" ref="E115:E118" si="47">SUM(F115:I115)</f>
        <v>250</v>
      </c>
      <c r="F115" s="38">
        <f t="shared" ref="F115:I115" si="48">SUM(F116:F118)</f>
        <v>250</v>
      </c>
      <c r="G115" s="1">
        <f t="shared" si="48"/>
        <v>0</v>
      </c>
      <c r="H115" s="1">
        <f t="shared" si="48"/>
        <v>0</v>
      </c>
      <c r="I115" s="1">
        <f t="shared" si="48"/>
        <v>0</v>
      </c>
      <c r="J115" s="136" t="s">
        <v>130</v>
      </c>
      <c r="K115" s="143" t="s">
        <v>46</v>
      </c>
    </row>
    <row r="116" spans="1:12">
      <c r="A116" s="173"/>
      <c r="B116" s="172"/>
      <c r="C116" s="144"/>
      <c r="D116" s="27">
        <v>2016</v>
      </c>
      <c r="E116" s="1">
        <f t="shared" si="47"/>
        <v>250</v>
      </c>
      <c r="F116" s="37">
        <v>250</v>
      </c>
      <c r="G116" s="17"/>
      <c r="H116" s="17"/>
      <c r="I116" s="17"/>
      <c r="J116" s="137"/>
      <c r="K116" s="144"/>
    </row>
    <row r="117" spans="1:12">
      <c r="A117" s="173"/>
      <c r="B117" s="172"/>
      <c r="C117" s="144"/>
      <c r="D117" s="27">
        <v>2017</v>
      </c>
      <c r="E117" s="1">
        <f t="shared" si="47"/>
        <v>0</v>
      </c>
      <c r="F117" s="3"/>
      <c r="G117" s="17"/>
      <c r="H117" s="17"/>
      <c r="I117" s="17"/>
      <c r="J117" s="137"/>
      <c r="K117" s="144"/>
    </row>
    <row r="118" spans="1:12" ht="14.25" customHeight="1">
      <c r="A118" s="173"/>
      <c r="B118" s="172"/>
      <c r="C118" s="144"/>
      <c r="D118" s="27">
        <v>2018</v>
      </c>
      <c r="E118" s="1">
        <f t="shared" si="47"/>
        <v>0</v>
      </c>
      <c r="F118" s="3"/>
      <c r="G118" s="17"/>
      <c r="H118" s="17"/>
      <c r="I118" s="17"/>
      <c r="J118" s="139"/>
      <c r="K118" s="144"/>
    </row>
    <row r="119" spans="1:12" ht="15" customHeight="1">
      <c r="A119" s="194">
        <v>13</v>
      </c>
      <c r="B119" s="197" t="s">
        <v>48</v>
      </c>
      <c r="C119" s="143">
        <v>2016</v>
      </c>
      <c r="D119" s="27" t="s">
        <v>3</v>
      </c>
      <c r="E119" s="1">
        <f t="shared" si="32"/>
        <v>390</v>
      </c>
      <c r="F119" s="1">
        <f t="shared" ref="F119:I119" si="49">SUM(F120:F122)</f>
        <v>390</v>
      </c>
      <c r="G119" s="1">
        <f t="shared" si="49"/>
        <v>0</v>
      </c>
      <c r="H119" s="1">
        <f t="shared" si="49"/>
        <v>0</v>
      </c>
      <c r="I119" s="1">
        <f t="shared" si="49"/>
        <v>0</v>
      </c>
      <c r="J119" s="136"/>
      <c r="K119" s="143" t="s">
        <v>46</v>
      </c>
    </row>
    <row r="120" spans="1:12">
      <c r="A120" s="195"/>
      <c r="B120" s="198"/>
      <c r="C120" s="144"/>
      <c r="D120" s="27">
        <v>2016</v>
      </c>
      <c r="E120" s="1">
        <f t="shared" si="32"/>
        <v>390</v>
      </c>
      <c r="F120" s="3">
        <v>390</v>
      </c>
      <c r="G120" s="17"/>
      <c r="H120" s="17"/>
      <c r="I120" s="17"/>
      <c r="J120" s="137"/>
      <c r="K120" s="144"/>
    </row>
    <row r="121" spans="1:12">
      <c r="A121" s="195"/>
      <c r="B121" s="198"/>
      <c r="C121" s="144"/>
      <c r="D121" s="27">
        <v>2017</v>
      </c>
      <c r="E121" s="1">
        <f t="shared" si="32"/>
        <v>0</v>
      </c>
      <c r="F121" s="3"/>
      <c r="G121" s="17"/>
      <c r="H121" s="17"/>
      <c r="I121" s="17"/>
      <c r="J121" s="137"/>
      <c r="K121" s="144"/>
    </row>
    <row r="122" spans="1:12" ht="13.5" customHeight="1">
      <c r="A122" s="196"/>
      <c r="B122" s="199"/>
      <c r="C122" s="150"/>
      <c r="D122" s="27">
        <v>2018</v>
      </c>
      <c r="E122" s="1">
        <f t="shared" si="32"/>
        <v>0</v>
      </c>
      <c r="F122" s="3"/>
      <c r="G122" s="17"/>
      <c r="H122" s="17"/>
      <c r="I122" s="17"/>
      <c r="J122" s="139"/>
      <c r="K122" s="150"/>
    </row>
    <row r="123" spans="1:12" ht="15" customHeight="1">
      <c r="A123" s="200"/>
      <c r="B123" s="203"/>
      <c r="C123" s="180"/>
      <c r="D123" s="35" t="s">
        <v>3</v>
      </c>
      <c r="E123" s="33">
        <f>SUM(E124:E126)</f>
        <v>6976.9000000000005</v>
      </c>
      <c r="F123" s="33">
        <f t="shared" ref="F123:I123" si="50">SUM(F124:F126)</f>
        <v>6976.9000000000005</v>
      </c>
      <c r="G123" s="33">
        <f t="shared" si="50"/>
        <v>0</v>
      </c>
      <c r="H123" s="33">
        <f t="shared" si="50"/>
        <v>0</v>
      </c>
      <c r="I123" s="33">
        <f t="shared" si="50"/>
        <v>0</v>
      </c>
      <c r="J123" s="182"/>
      <c r="K123" s="180"/>
      <c r="L123" s="14" t="s">
        <v>299</v>
      </c>
    </row>
    <row r="124" spans="1:12">
      <c r="A124" s="201"/>
      <c r="B124" s="204"/>
      <c r="C124" s="181"/>
      <c r="D124" s="35">
        <v>2016</v>
      </c>
      <c r="E124" s="36">
        <f>SUM(F124:I124)</f>
        <v>5810.9000000000005</v>
      </c>
      <c r="F124" s="36">
        <f>SUMIF($D104:$D122,D124,$F104:$F122)</f>
        <v>5810.9000000000005</v>
      </c>
      <c r="G124" s="36">
        <f>SUMIF($D104:$D122,D124,$G104:$G122)</f>
        <v>0</v>
      </c>
      <c r="H124" s="36">
        <f>SUMIF($D104:$D122,D124,$H104:$H122)</f>
        <v>0</v>
      </c>
      <c r="I124" s="36">
        <f>SUMIF($D104:$D122,D124,$I104:$I122)</f>
        <v>0</v>
      </c>
      <c r="J124" s="183"/>
      <c r="K124" s="181"/>
    </row>
    <row r="125" spans="1:12">
      <c r="A125" s="201"/>
      <c r="B125" s="204"/>
      <c r="C125" s="181"/>
      <c r="D125" s="35">
        <v>2017</v>
      </c>
      <c r="E125" s="36">
        <f t="shared" ref="E125:E146" si="51">SUM(F125:I125)</f>
        <v>1166</v>
      </c>
      <c r="F125" s="36">
        <f>SUMIF($D104:$D122,D125,$F104:$F122)</f>
        <v>1166</v>
      </c>
      <c r="G125" s="36">
        <f>SUMIF($D104:$D122,D125,$G104:$G122)</f>
        <v>0</v>
      </c>
      <c r="H125" s="36">
        <f>SUMIF($D104:$D122,D125,$H104:$H122)</f>
        <v>0</v>
      </c>
      <c r="I125" s="36">
        <f>SUMIF($D104:$D122,D125,$I104:$I122)</f>
        <v>0</v>
      </c>
      <c r="J125" s="183"/>
      <c r="K125" s="181"/>
    </row>
    <row r="126" spans="1:12" ht="13.5" customHeight="1">
      <c r="A126" s="202"/>
      <c r="B126" s="205"/>
      <c r="C126" s="206"/>
      <c r="D126" s="35">
        <v>2018</v>
      </c>
      <c r="E126" s="36">
        <f t="shared" si="51"/>
        <v>0</v>
      </c>
      <c r="F126" s="36">
        <f>SUMIF($D104:$D122,D126,$F104:$F122)</f>
        <v>0</v>
      </c>
      <c r="G126" s="36">
        <f>SUMIF($D104:$D122,D126,$G104:$G122)</f>
        <v>0</v>
      </c>
      <c r="H126" s="36">
        <f>SUMIF($D104:$D122,D126,$H104:$H122)</f>
        <v>0</v>
      </c>
      <c r="I126" s="36">
        <f>SUMIF($D104:$D122,D126,$I104:$I122)</f>
        <v>0</v>
      </c>
      <c r="J126" s="184"/>
      <c r="K126" s="206"/>
    </row>
    <row r="127" spans="1:12" ht="23.25" customHeight="1">
      <c r="A127" s="173">
        <v>14</v>
      </c>
      <c r="B127" s="172" t="s">
        <v>51</v>
      </c>
      <c r="C127" s="143">
        <v>2016</v>
      </c>
      <c r="D127" s="27" t="s">
        <v>3</v>
      </c>
      <c r="E127" s="1">
        <f t="shared" si="51"/>
        <v>294</v>
      </c>
      <c r="F127" s="1">
        <f t="shared" ref="F127:I127" si="52">SUM(F128:F130)</f>
        <v>294</v>
      </c>
      <c r="G127" s="1">
        <f t="shared" si="52"/>
        <v>0</v>
      </c>
      <c r="H127" s="1">
        <f t="shared" si="52"/>
        <v>0</v>
      </c>
      <c r="I127" s="1">
        <f t="shared" si="52"/>
        <v>0</v>
      </c>
      <c r="J127" s="136" t="s">
        <v>130</v>
      </c>
      <c r="K127" s="143" t="s">
        <v>54</v>
      </c>
    </row>
    <row r="128" spans="1:12">
      <c r="A128" s="173"/>
      <c r="B128" s="172"/>
      <c r="C128" s="144"/>
      <c r="D128" s="27">
        <v>2016</v>
      </c>
      <c r="E128" s="1">
        <f t="shared" si="51"/>
        <v>294</v>
      </c>
      <c r="F128" s="133">
        <v>294</v>
      </c>
      <c r="G128" s="17"/>
      <c r="H128" s="17"/>
      <c r="I128" s="17"/>
      <c r="J128" s="137"/>
      <c r="K128" s="144"/>
    </row>
    <row r="129" spans="1:11">
      <c r="A129" s="173"/>
      <c r="B129" s="172"/>
      <c r="C129" s="144"/>
      <c r="D129" s="27">
        <v>2017</v>
      </c>
      <c r="E129" s="1">
        <f t="shared" si="51"/>
        <v>0</v>
      </c>
      <c r="F129" s="3"/>
      <c r="G129" s="17"/>
      <c r="H129" s="17"/>
      <c r="I129" s="17"/>
      <c r="J129" s="137"/>
      <c r="K129" s="144"/>
    </row>
    <row r="130" spans="1:11" ht="15" customHeight="1">
      <c r="A130" s="173"/>
      <c r="B130" s="172"/>
      <c r="C130" s="144"/>
      <c r="D130" s="27">
        <v>2018</v>
      </c>
      <c r="E130" s="1">
        <f t="shared" si="51"/>
        <v>0</v>
      </c>
      <c r="F130" s="3"/>
      <c r="G130" s="17"/>
      <c r="H130" s="17"/>
      <c r="I130" s="17"/>
      <c r="J130" s="139"/>
      <c r="K130" s="144"/>
    </row>
    <row r="131" spans="1:11" ht="15" customHeight="1">
      <c r="A131" s="173">
        <v>15</v>
      </c>
      <c r="B131" s="172" t="s">
        <v>52</v>
      </c>
      <c r="C131" s="143">
        <v>2016</v>
      </c>
      <c r="D131" s="27" t="s">
        <v>3</v>
      </c>
      <c r="E131" s="1">
        <f t="shared" ref="E131:E134" si="53">SUM(F131:I131)</f>
        <v>2260.5239999999999</v>
      </c>
      <c r="F131" s="1">
        <f t="shared" ref="F131:I131" si="54">SUM(F132:F134)</f>
        <v>2260.5239999999999</v>
      </c>
      <c r="G131" s="1">
        <f t="shared" si="54"/>
        <v>0</v>
      </c>
      <c r="H131" s="1">
        <f t="shared" si="54"/>
        <v>0</v>
      </c>
      <c r="I131" s="1">
        <f t="shared" si="54"/>
        <v>0</v>
      </c>
      <c r="J131" s="136"/>
      <c r="K131" s="143" t="s">
        <v>54</v>
      </c>
    </row>
    <row r="132" spans="1:11">
      <c r="A132" s="173"/>
      <c r="B132" s="172"/>
      <c r="C132" s="144"/>
      <c r="D132" s="27">
        <v>2016</v>
      </c>
      <c r="E132" s="1">
        <f t="shared" si="53"/>
        <v>2260.5239999999999</v>
      </c>
      <c r="F132" s="133">
        <v>2260.5239999999999</v>
      </c>
      <c r="G132" s="17"/>
      <c r="H132" s="17"/>
      <c r="I132" s="17"/>
      <c r="J132" s="137"/>
      <c r="K132" s="144"/>
    </row>
    <row r="133" spans="1:11">
      <c r="A133" s="173"/>
      <c r="B133" s="172"/>
      <c r="C133" s="144"/>
      <c r="D133" s="27">
        <v>2017</v>
      </c>
      <c r="E133" s="1">
        <f t="shared" si="53"/>
        <v>0</v>
      </c>
      <c r="F133" s="3"/>
      <c r="G133" s="17"/>
      <c r="H133" s="17"/>
      <c r="I133" s="17"/>
      <c r="J133" s="137"/>
      <c r="K133" s="144"/>
    </row>
    <row r="134" spans="1:11" ht="14.25" customHeight="1">
      <c r="A134" s="173"/>
      <c r="B134" s="172"/>
      <c r="C134" s="144"/>
      <c r="D134" s="27">
        <v>2018</v>
      </c>
      <c r="E134" s="1">
        <f t="shared" si="53"/>
        <v>0</v>
      </c>
      <c r="F134" s="3"/>
      <c r="G134" s="17"/>
      <c r="H134" s="17"/>
      <c r="I134" s="17"/>
      <c r="J134" s="139"/>
      <c r="K134" s="144"/>
    </row>
    <row r="135" spans="1:11" ht="15" customHeight="1">
      <c r="A135" s="173">
        <v>16</v>
      </c>
      <c r="B135" s="172" t="s">
        <v>303</v>
      </c>
      <c r="C135" s="143">
        <v>2016</v>
      </c>
      <c r="D135" s="132" t="s">
        <v>3</v>
      </c>
      <c r="E135" s="1">
        <f t="shared" ref="E135:E138" si="55">SUM(F135:I135)</f>
        <v>0</v>
      </c>
      <c r="F135" s="1">
        <f t="shared" ref="F135:I135" si="56">SUM(F136:F138)</f>
        <v>0</v>
      </c>
      <c r="G135" s="1">
        <f t="shared" si="56"/>
        <v>0</v>
      </c>
      <c r="H135" s="1">
        <f t="shared" si="56"/>
        <v>0</v>
      </c>
      <c r="I135" s="1">
        <f t="shared" si="56"/>
        <v>0</v>
      </c>
      <c r="J135" s="136" t="s">
        <v>130</v>
      </c>
      <c r="K135" s="143" t="s">
        <v>54</v>
      </c>
    </row>
    <row r="136" spans="1:11">
      <c r="A136" s="173"/>
      <c r="B136" s="172"/>
      <c r="C136" s="144"/>
      <c r="D136" s="132">
        <v>2016</v>
      </c>
      <c r="E136" s="1">
        <f t="shared" si="55"/>
        <v>0</v>
      </c>
      <c r="F136" s="37">
        <v>0</v>
      </c>
      <c r="G136" s="17"/>
      <c r="H136" s="17"/>
      <c r="I136" s="17"/>
      <c r="J136" s="137"/>
      <c r="K136" s="144"/>
    </row>
    <row r="137" spans="1:11">
      <c r="A137" s="173"/>
      <c r="B137" s="172"/>
      <c r="C137" s="144"/>
      <c r="D137" s="132">
        <v>2017</v>
      </c>
      <c r="E137" s="1">
        <f t="shared" si="55"/>
        <v>0</v>
      </c>
      <c r="F137" s="3"/>
      <c r="G137" s="17"/>
      <c r="H137" s="17"/>
      <c r="I137" s="17"/>
      <c r="J137" s="137"/>
      <c r="K137" s="144"/>
    </row>
    <row r="138" spans="1:11" ht="14.25" customHeight="1">
      <c r="A138" s="173"/>
      <c r="B138" s="172"/>
      <c r="C138" s="144"/>
      <c r="D138" s="132">
        <v>2018</v>
      </c>
      <c r="E138" s="1">
        <f t="shared" si="55"/>
        <v>0</v>
      </c>
      <c r="F138" s="3"/>
      <c r="G138" s="17"/>
      <c r="H138" s="17"/>
      <c r="I138" s="17"/>
      <c r="J138" s="139"/>
      <c r="K138" s="144"/>
    </row>
    <row r="139" spans="1:11" ht="15" customHeight="1">
      <c r="A139" s="173">
        <v>17</v>
      </c>
      <c r="B139" s="172" t="s">
        <v>57</v>
      </c>
      <c r="C139" s="143" t="s">
        <v>125</v>
      </c>
      <c r="D139" s="27" t="s">
        <v>3</v>
      </c>
      <c r="E139" s="1">
        <f t="shared" ref="E139:E142" si="57">SUM(F139:I139)</f>
        <v>9979</v>
      </c>
      <c r="F139" s="1">
        <f t="shared" ref="F139:I139" si="58">SUM(F140:F142)</f>
        <v>9979</v>
      </c>
      <c r="G139" s="1">
        <f t="shared" si="58"/>
        <v>0</v>
      </c>
      <c r="H139" s="1">
        <f t="shared" si="58"/>
        <v>0</v>
      </c>
      <c r="I139" s="1">
        <f t="shared" si="58"/>
        <v>0</v>
      </c>
      <c r="J139" s="136" t="s">
        <v>131</v>
      </c>
      <c r="K139" s="143" t="s">
        <v>54</v>
      </c>
    </row>
    <row r="140" spans="1:11">
      <c r="A140" s="173"/>
      <c r="B140" s="172"/>
      <c r="C140" s="144"/>
      <c r="D140" s="27">
        <v>2016</v>
      </c>
      <c r="E140" s="1">
        <f t="shared" si="57"/>
        <v>2827.3</v>
      </c>
      <c r="F140" s="3">
        <v>2827.3</v>
      </c>
      <c r="G140" s="17"/>
      <c r="H140" s="17"/>
      <c r="I140" s="17"/>
      <c r="J140" s="137"/>
      <c r="K140" s="144"/>
    </row>
    <row r="141" spans="1:11">
      <c r="A141" s="173"/>
      <c r="B141" s="172"/>
      <c r="C141" s="144"/>
      <c r="D141" s="27">
        <v>2017</v>
      </c>
      <c r="E141" s="1">
        <f t="shared" si="57"/>
        <v>7151.7</v>
      </c>
      <c r="F141" s="3">
        <v>7151.7</v>
      </c>
      <c r="G141" s="17"/>
      <c r="H141" s="17"/>
      <c r="I141" s="17"/>
      <c r="J141" s="137"/>
      <c r="K141" s="144"/>
    </row>
    <row r="142" spans="1:11" ht="14.25" customHeight="1">
      <c r="A142" s="173"/>
      <c r="B142" s="172"/>
      <c r="C142" s="144"/>
      <c r="D142" s="27">
        <v>2018</v>
      </c>
      <c r="E142" s="1">
        <f t="shared" si="57"/>
        <v>0</v>
      </c>
      <c r="F142" s="3"/>
      <c r="G142" s="17"/>
      <c r="H142" s="17"/>
      <c r="I142" s="17"/>
      <c r="J142" s="139"/>
      <c r="K142" s="144"/>
    </row>
    <row r="143" spans="1:11" ht="15" customHeight="1">
      <c r="A143" s="173">
        <v>18</v>
      </c>
      <c r="B143" s="172" t="s">
        <v>53</v>
      </c>
      <c r="C143" s="143">
        <v>2016</v>
      </c>
      <c r="D143" s="27" t="s">
        <v>3</v>
      </c>
      <c r="E143" s="1">
        <f t="shared" si="51"/>
        <v>4070.5</v>
      </c>
      <c r="F143" s="1">
        <v>4070.5</v>
      </c>
      <c r="G143" s="1">
        <f t="shared" ref="G143:I143" si="59">SUM(G144:G146)</f>
        <v>0</v>
      </c>
      <c r="H143" s="1">
        <f t="shared" si="59"/>
        <v>0</v>
      </c>
      <c r="I143" s="1">
        <f t="shared" si="59"/>
        <v>0</v>
      </c>
      <c r="J143" s="136" t="s">
        <v>130</v>
      </c>
      <c r="K143" s="143" t="s">
        <v>54</v>
      </c>
    </row>
    <row r="144" spans="1:11">
      <c r="A144" s="173"/>
      <c r="B144" s="172"/>
      <c r="C144" s="144"/>
      <c r="D144" s="27">
        <v>2016</v>
      </c>
      <c r="E144" s="1">
        <f t="shared" si="51"/>
        <v>4070.5</v>
      </c>
      <c r="F144" s="3">
        <v>4070.5</v>
      </c>
      <c r="G144" s="17"/>
      <c r="H144" s="17"/>
      <c r="I144" s="17"/>
      <c r="J144" s="137"/>
      <c r="K144" s="144"/>
    </row>
    <row r="145" spans="1:12">
      <c r="A145" s="173"/>
      <c r="B145" s="172"/>
      <c r="C145" s="144"/>
      <c r="D145" s="27">
        <v>2017</v>
      </c>
      <c r="E145" s="1">
        <f t="shared" si="51"/>
        <v>0</v>
      </c>
      <c r="F145" s="3"/>
      <c r="G145" s="17"/>
      <c r="H145" s="17"/>
      <c r="I145" s="17"/>
      <c r="J145" s="137"/>
      <c r="K145" s="144"/>
    </row>
    <row r="146" spans="1:12" ht="14.25" customHeight="1">
      <c r="A146" s="173"/>
      <c r="B146" s="172"/>
      <c r="C146" s="144"/>
      <c r="D146" s="27">
        <v>2018</v>
      </c>
      <c r="E146" s="1">
        <f t="shared" si="51"/>
        <v>0</v>
      </c>
      <c r="F146" s="3"/>
      <c r="G146" s="17"/>
      <c r="H146" s="17"/>
      <c r="I146" s="17"/>
      <c r="J146" s="139"/>
      <c r="K146" s="144"/>
    </row>
    <row r="147" spans="1:12" ht="15" customHeight="1">
      <c r="A147" s="178"/>
      <c r="B147" s="179"/>
      <c r="C147" s="180"/>
      <c r="D147" s="35" t="s">
        <v>3</v>
      </c>
      <c r="E147" s="33">
        <f>SUM(E148:E150)</f>
        <v>16604.024000000001</v>
      </c>
      <c r="F147" s="33">
        <f t="shared" ref="F147:I147" si="60">SUM(F148:F150)</f>
        <v>16604.024000000001</v>
      </c>
      <c r="G147" s="33">
        <f t="shared" si="60"/>
        <v>0</v>
      </c>
      <c r="H147" s="33">
        <f t="shared" si="60"/>
        <v>0</v>
      </c>
      <c r="I147" s="33">
        <f t="shared" si="60"/>
        <v>0</v>
      </c>
      <c r="J147" s="182"/>
      <c r="K147" s="180"/>
      <c r="L147" s="14" t="s">
        <v>299</v>
      </c>
    </row>
    <row r="148" spans="1:12">
      <c r="A148" s="178"/>
      <c r="B148" s="179"/>
      <c r="C148" s="181"/>
      <c r="D148" s="35">
        <v>2016</v>
      </c>
      <c r="E148" s="36">
        <f>SUM(F148:I148)</f>
        <v>9452.3240000000005</v>
      </c>
      <c r="F148" s="36">
        <f>SUMIF($D128:$D146,D148,$F128:$F146)</f>
        <v>9452.3240000000005</v>
      </c>
      <c r="G148" s="36">
        <f>SUMIF($D128:$D146,D148,$G128:$G146)</f>
        <v>0</v>
      </c>
      <c r="H148" s="36">
        <f>SUMIF($D128:$D146,D148,$H128:$H146)</f>
        <v>0</v>
      </c>
      <c r="I148" s="36">
        <f>SUMIF($D128:$D146,D148,$I128:$I146)</f>
        <v>0</v>
      </c>
      <c r="J148" s="183"/>
      <c r="K148" s="181"/>
    </row>
    <row r="149" spans="1:12">
      <c r="A149" s="178"/>
      <c r="B149" s="179"/>
      <c r="C149" s="181"/>
      <c r="D149" s="35">
        <v>2017</v>
      </c>
      <c r="E149" s="36">
        <f t="shared" ref="E149:E158" si="61">SUM(F149:I149)</f>
        <v>7151.7</v>
      </c>
      <c r="F149" s="36">
        <f>SUMIF($D128:$D146,D149,$F128:$F146)</f>
        <v>7151.7</v>
      </c>
      <c r="G149" s="36">
        <f>SUMIF($D128:$D146,D149,$G128:$G146)</f>
        <v>0</v>
      </c>
      <c r="H149" s="36">
        <f>SUMIF($D128:$D146,D149,$H128:$H146)</f>
        <v>0</v>
      </c>
      <c r="I149" s="36">
        <f>SUMIF($D128:$D146,D149,$I128:$I146)</f>
        <v>0</v>
      </c>
      <c r="J149" s="183"/>
      <c r="K149" s="181"/>
    </row>
    <row r="150" spans="1:12" ht="12.75" customHeight="1">
      <c r="A150" s="178"/>
      <c r="B150" s="179"/>
      <c r="C150" s="181"/>
      <c r="D150" s="35">
        <v>2018</v>
      </c>
      <c r="E150" s="36">
        <f t="shared" si="61"/>
        <v>0</v>
      </c>
      <c r="F150" s="36">
        <f>SUMIF($D128:$D146,D150,$F128:$F146)</f>
        <v>0</v>
      </c>
      <c r="G150" s="36">
        <f>SUMIF($D128:$D146,D150,$G128:$G146)</f>
        <v>0</v>
      </c>
      <c r="H150" s="36">
        <f>SUMIF($D128:$D146,D150,$H128:$H146)</f>
        <v>0</v>
      </c>
      <c r="I150" s="36">
        <f>SUMIF($D128:$D146,D150,$I128:$I146)</f>
        <v>0</v>
      </c>
      <c r="J150" s="184"/>
      <c r="K150" s="181"/>
    </row>
    <row r="151" spans="1:12" ht="15" customHeight="1">
      <c r="A151" s="173">
        <v>19</v>
      </c>
      <c r="B151" s="172" t="s">
        <v>59</v>
      </c>
      <c r="C151" s="143">
        <v>2016</v>
      </c>
      <c r="D151" s="27" t="s">
        <v>3</v>
      </c>
      <c r="E151" s="1">
        <f t="shared" si="61"/>
        <v>400</v>
      </c>
      <c r="F151" s="1">
        <f t="shared" ref="F151:I151" si="62">SUM(F152:F154)</f>
        <v>400</v>
      </c>
      <c r="G151" s="1">
        <f t="shared" si="62"/>
        <v>0</v>
      </c>
      <c r="H151" s="1">
        <f t="shared" si="62"/>
        <v>0</v>
      </c>
      <c r="I151" s="1">
        <f t="shared" si="62"/>
        <v>0</v>
      </c>
      <c r="J151" s="136"/>
      <c r="K151" s="143" t="s">
        <v>58</v>
      </c>
    </row>
    <row r="152" spans="1:12">
      <c r="A152" s="173"/>
      <c r="B152" s="172"/>
      <c r="C152" s="144"/>
      <c r="D152" s="27">
        <v>2016</v>
      </c>
      <c r="E152" s="1">
        <f t="shared" si="61"/>
        <v>400</v>
      </c>
      <c r="F152" s="3">
        <v>400</v>
      </c>
      <c r="G152" s="17"/>
      <c r="H152" s="17"/>
      <c r="I152" s="17"/>
      <c r="J152" s="137"/>
      <c r="K152" s="144"/>
    </row>
    <row r="153" spans="1:12">
      <c r="A153" s="173"/>
      <c r="B153" s="172"/>
      <c r="C153" s="144"/>
      <c r="D153" s="27">
        <v>2017</v>
      </c>
      <c r="E153" s="1">
        <f t="shared" si="61"/>
        <v>0</v>
      </c>
      <c r="F153" s="3"/>
      <c r="G153" s="17"/>
      <c r="H153" s="17"/>
      <c r="I153" s="17"/>
      <c r="J153" s="137"/>
      <c r="K153" s="144"/>
    </row>
    <row r="154" spans="1:12" ht="14.25" customHeight="1">
      <c r="A154" s="173"/>
      <c r="B154" s="172"/>
      <c r="C154" s="144"/>
      <c r="D154" s="27">
        <v>2018</v>
      </c>
      <c r="E154" s="1">
        <f t="shared" si="61"/>
        <v>0</v>
      </c>
      <c r="F154" s="3"/>
      <c r="G154" s="17"/>
      <c r="H154" s="17"/>
      <c r="I154" s="17"/>
      <c r="J154" s="139"/>
      <c r="K154" s="144"/>
    </row>
    <row r="155" spans="1:12" ht="15" customHeight="1">
      <c r="A155" s="173">
        <v>20</v>
      </c>
      <c r="B155" s="172" t="s">
        <v>60</v>
      </c>
      <c r="C155" s="143">
        <v>2016</v>
      </c>
      <c r="D155" s="27" t="s">
        <v>3</v>
      </c>
      <c r="E155" s="1">
        <f t="shared" si="61"/>
        <v>100</v>
      </c>
      <c r="F155" s="1">
        <f t="shared" ref="F155:I155" si="63">SUM(F156:F158)</f>
        <v>100</v>
      </c>
      <c r="G155" s="1">
        <f t="shared" si="63"/>
        <v>0</v>
      </c>
      <c r="H155" s="1">
        <f t="shared" si="63"/>
        <v>0</v>
      </c>
      <c r="I155" s="1">
        <f t="shared" si="63"/>
        <v>0</v>
      </c>
      <c r="J155" s="136"/>
      <c r="K155" s="143" t="s">
        <v>58</v>
      </c>
    </row>
    <row r="156" spans="1:12">
      <c r="A156" s="173"/>
      <c r="B156" s="172"/>
      <c r="C156" s="144"/>
      <c r="D156" s="27">
        <v>2016</v>
      </c>
      <c r="E156" s="1">
        <f t="shared" si="61"/>
        <v>100</v>
      </c>
      <c r="F156" s="3">
        <v>100</v>
      </c>
      <c r="G156" s="17"/>
      <c r="H156" s="17"/>
      <c r="I156" s="17"/>
      <c r="J156" s="137"/>
      <c r="K156" s="144"/>
    </row>
    <row r="157" spans="1:12">
      <c r="A157" s="173"/>
      <c r="B157" s="172"/>
      <c r="C157" s="144"/>
      <c r="D157" s="27">
        <v>2017</v>
      </c>
      <c r="E157" s="1">
        <f t="shared" si="61"/>
        <v>0</v>
      </c>
      <c r="F157" s="3"/>
      <c r="G157" s="17"/>
      <c r="H157" s="17"/>
      <c r="I157" s="17"/>
      <c r="J157" s="137"/>
      <c r="K157" s="144"/>
    </row>
    <row r="158" spans="1:12" ht="15.75" customHeight="1">
      <c r="A158" s="173"/>
      <c r="B158" s="172"/>
      <c r="C158" s="144"/>
      <c r="D158" s="27">
        <v>2018</v>
      </c>
      <c r="E158" s="1">
        <f t="shared" si="61"/>
        <v>0</v>
      </c>
      <c r="F158" s="3"/>
      <c r="G158" s="17"/>
      <c r="H158" s="17"/>
      <c r="I158" s="17"/>
      <c r="J158" s="139"/>
      <c r="K158" s="144"/>
    </row>
    <row r="159" spans="1:12" ht="15" customHeight="1">
      <c r="A159" s="173">
        <v>21</v>
      </c>
      <c r="B159" s="172" t="s">
        <v>61</v>
      </c>
      <c r="C159" s="143">
        <v>2016</v>
      </c>
      <c r="D159" s="27" t="s">
        <v>3</v>
      </c>
      <c r="E159" s="1">
        <f t="shared" ref="E159:E162" si="64">SUM(F159:I159)</f>
        <v>700</v>
      </c>
      <c r="F159" s="1">
        <f t="shared" ref="F159:I159" si="65">SUM(F160:F162)</f>
        <v>700</v>
      </c>
      <c r="G159" s="1">
        <f t="shared" si="65"/>
        <v>0</v>
      </c>
      <c r="H159" s="1">
        <f t="shared" si="65"/>
        <v>0</v>
      </c>
      <c r="I159" s="1">
        <f t="shared" si="65"/>
        <v>0</v>
      </c>
      <c r="J159" s="136"/>
      <c r="K159" s="143" t="s">
        <v>58</v>
      </c>
    </row>
    <row r="160" spans="1:12">
      <c r="A160" s="173"/>
      <c r="B160" s="172"/>
      <c r="C160" s="144"/>
      <c r="D160" s="27">
        <v>2016</v>
      </c>
      <c r="E160" s="1">
        <f t="shared" si="64"/>
        <v>700</v>
      </c>
      <c r="F160" s="3">
        <v>700</v>
      </c>
      <c r="G160" s="17"/>
      <c r="H160" s="17"/>
      <c r="I160" s="17"/>
      <c r="J160" s="137"/>
      <c r="K160" s="144"/>
    </row>
    <row r="161" spans="1:12">
      <c r="A161" s="173"/>
      <c r="B161" s="172"/>
      <c r="C161" s="144"/>
      <c r="D161" s="27">
        <v>2017</v>
      </c>
      <c r="E161" s="1">
        <f t="shared" si="64"/>
        <v>0</v>
      </c>
      <c r="F161" s="3"/>
      <c r="G161" s="17"/>
      <c r="H161" s="17"/>
      <c r="I161" s="17"/>
      <c r="J161" s="137"/>
      <c r="K161" s="144"/>
    </row>
    <row r="162" spans="1:12" ht="16.5" customHeight="1">
      <c r="A162" s="173"/>
      <c r="B162" s="172"/>
      <c r="C162" s="144"/>
      <c r="D162" s="27">
        <v>2018</v>
      </c>
      <c r="E162" s="1">
        <f t="shared" si="64"/>
        <v>0</v>
      </c>
      <c r="F162" s="3"/>
      <c r="G162" s="17"/>
      <c r="H162" s="17"/>
      <c r="I162" s="17"/>
      <c r="J162" s="139"/>
      <c r="K162" s="144"/>
    </row>
    <row r="163" spans="1:12" ht="15" customHeight="1">
      <c r="A163" s="178"/>
      <c r="B163" s="179"/>
      <c r="C163" s="180"/>
      <c r="D163" s="35" t="s">
        <v>3</v>
      </c>
      <c r="E163" s="33">
        <f>SUM(E164:E166)</f>
        <v>1200</v>
      </c>
      <c r="F163" s="33">
        <f t="shared" ref="F163:I163" si="66">SUM(F164:F166)</f>
        <v>1200</v>
      </c>
      <c r="G163" s="33">
        <f t="shared" si="66"/>
        <v>0</v>
      </c>
      <c r="H163" s="33">
        <f t="shared" si="66"/>
        <v>0</v>
      </c>
      <c r="I163" s="33">
        <f t="shared" si="66"/>
        <v>0</v>
      </c>
      <c r="J163" s="182"/>
      <c r="K163" s="180"/>
      <c r="L163" s="14" t="s">
        <v>300</v>
      </c>
    </row>
    <row r="164" spans="1:12">
      <c r="A164" s="178"/>
      <c r="B164" s="179"/>
      <c r="C164" s="181"/>
      <c r="D164" s="35">
        <v>2016</v>
      </c>
      <c r="E164" s="36">
        <f>SUM(F164:I164)</f>
        <v>1200</v>
      </c>
      <c r="F164" s="36">
        <f>SUMIF($D152:$D162,D164,$F152:$F162)</f>
        <v>1200</v>
      </c>
      <c r="G164" s="36">
        <f>SUMIF($D152:$D162,D164,$G152:$G162)</f>
        <v>0</v>
      </c>
      <c r="H164" s="36">
        <f>SUMIF($D152:$D162,D164,$H152:$H162)</f>
        <v>0</v>
      </c>
      <c r="I164" s="36">
        <f>SUMIF($D152:$D162,D164,$I152:$I162)</f>
        <v>0</v>
      </c>
      <c r="J164" s="183"/>
      <c r="K164" s="181"/>
    </row>
    <row r="165" spans="1:12">
      <c r="A165" s="178"/>
      <c r="B165" s="179"/>
      <c r="C165" s="181"/>
      <c r="D165" s="35">
        <v>2017</v>
      </c>
      <c r="E165" s="36">
        <f t="shared" ref="E165:E186" si="67">SUM(F165:I165)</f>
        <v>0</v>
      </c>
      <c r="F165" s="36">
        <f>SUMIF($D152:$D162,D165,$F152:$F162)</f>
        <v>0</v>
      </c>
      <c r="G165" s="36">
        <f>SUMIF($D152:$D162,D165,$G152:$G162)</f>
        <v>0</v>
      </c>
      <c r="H165" s="36">
        <f>SUMIF($D152:$D162,D165,$H152:$H162)</f>
        <v>0</v>
      </c>
      <c r="I165" s="36">
        <f>SUMIF($D152:$D162,D165,$I152:$I162)</f>
        <v>0</v>
      </c>
      <c r="J165" s="183"/>
      <c r="K165" s="181"/>
    </row>
    <row r="166" spans="1:12" ht="15" customHeight="1">
      <c r="A166" s="178"/>
      <c r="B166" s="179"/>
      <c r="C166" s="181"/>
      <c r="D166" s="35">
        <v>2018</v>
      </c>
      <c r="E166" s="36">
        <f t="shared" si="67"/>
        <v>0</v>
      </c>
      <c r="F166" s="36">
        <f>SUMIF($D152:$D162,D166,$F152:$F162)</f>
        <v>0</v>
      </c>
      <c r="G166" s="36">
        <f>SUMIF($D152:$D162,D166,$G152:$G162)</f>
        <v>0</v>
      </c>
      <c r="H166" s="36">
        <f>SUMIF($D152:$D162,D166,$H152:$H162)</f>
        <v>0</v>
      </c>
      <c r="I166" s="36">
        <f>SUMIF($D152:$D162,D166,$I152:$I162)</f>
        <v>0</v>
      </c>
      <c r="J166" s="184"/>
      <c r="K166" s="181"/>
    </row>
    <row r="167" spans="1:12" ht="15" customHeight="1">
      <c r="A167" s="173">
        <v>22</v>
      </c>
      <c r="B167" s="172" t="s">
        <v>62</v>
      </c>
      <c r="C167" s="143">
        <v>2016</v>
      </c>
      <c r="D167" s="27" t="s">
        <v>3</v>
      </c>
      <c r="E167" s="1">
        <f t="shared" si="67"/>
        <v>1200</v>
      </c>
      <c r="F167" s="1">
        <f t="shared" ref="F167:I167" si="68">SUM(F168:F170)</f>
        <v>1200</v>
      </c>
      <c r="G167" s="1">
        <f t="shared" si="68"/>
        <v>0</v>
      </c>
      <c r="H167" s="1">
        <f t="shared" si="68"/>
        <v>0</v>
      </c>
      <c r="I167" s="1">
        <f t="shared" si="68"/>
        <v>0</v>
      </c>
      <c r="J167" s="136"/>
      <c r="K167" s="143" t="s">
        <v>305</v>
      </c>
      <c r="L167" s="14" t="s">
        <v>299</v>
      </c>
    </row>
    <row r="168" spans="1:12">
      <c r="A168" s="173"/>
      <c r="B168" s="172"/>
      <c r="C168" s="144"/>
      <c r="D168" s="27">
        <v>2016</v>
      </c>
      <c r="E168" s="1">
        <f t="shared" si="67"/>
        <v>1200</v>
      </c>
      <c r="F168" s="37">
        <v>1200</v>
      </c>
      <c r="G168" s="17"/>
      <c r="H168" s="17"/>
      <c r="I168" s="17"/>
      <c r="J168" s="137"/>
      <c r="K168" s="144"/>
    </row>
    <row r="169" spans="1:12">
      <c r="A169" s="173"/>
      <c r="B169" s="172"/>
      <c r="C169" s="144"/>
      <c r="D169" s="27">
        <v>2017</v>
      </c>
      <c r="E169" s="1">
        <f t="shared" si="67"/>
        <v>0</v>
      </c>
      <c r="F169" s="3"/>
      <c r="G169" s="17"/>
      <c r="H169" s="17"/>
      <c r="I169" s="17"/>
      <c r="J169" s="137"/>
      <c r="K169" s="144"/>
    </row>
    <row r="170" spans="1:12" ht="12.75" customHeight="1">
      <c r="A170" s="173"/>
      <c r="B170" s="172"/>
      <c r="C170" s="144"/>
      <c r="D170" s="27">
        <v>2018</v>
      </c>
      <c r="E170" s="1">
        <f t="shared" si="67"/>
        <v>0</v>
      </c>
      <c r="F170" s="3"/>
      <c r="G170" s="17"/>
      <c r="H170" s="17"/>
      <c r="I170" s="17"/>
      <c r="J170" s="139"/>
      <c r="K170" s="144"/>
    </row>
    <row r="171" spans="1:12" ht="15" customHeight="1">
      <c r="A171" s="173">
        <v>23</v>
      </c>
      <c r="B171" s="172" t="s">
        <v>63</v>
      </c>
      <c r="C171" s="143">
        <v>2016</v>
      </c>
      <c r="D171" s="27" t="s">
        <v>3</v>
      </c>
      <c r="E171" s="1">
        <f t="shared" ref="E171:E174" si="69">SUM(F171:I171)</f>
        <v>1594.6</v>
      </c>
      <c r="F171" s="1">
        <f t="shared" ref="F171:I171" si="70">SUM(F172:F174)</f>
        <v>1594.6</v>
      </c>
      <c r="G171" s="1">
        <f t="shared" si="70"/>
        <v>0</v>
      </c>
      <c r="H171" s="1">
        <f t="shared" si="70"/>
        <v>0</v>
      </c>
      <c r="I171" s="1">
        <f t="shared" si="70"/>
        <v>0</v>
      </c>
      <c r="J171" s="136" t="s">
        <v>130</v>
      </c>
      <c r="K171" s="143" t="s">
        <v>305</v>
      </c>
      <c r="L171" s="14" t="s">
        <v>298</v>
      </c>
    </row>
    <row r="172" spans="1:12">
      <c r="A172" s="173"/>
      <c r="B172" s="172"/>
      <c r="C172" s="144"/>
      <c r="D172" s="27">
        <v>2016</v>
      </c>
      <c r="E172" s="1">
        <f t="shared" si="69"/>
        <v>1594.6</v>
      </c>
      <c r="F172" s="133">
        <v>1594.6</v>
      </c>
      <c r="G172" s="17"/>
      <c r="H172" s="17"/>
      <c r="I172" s="17"/>
      <c r="J172" s="137"/>
      <c r="K172" s="144"/>
    </row>
    <row r="173" spans="1:12">
      <c r="A173" s="173"/>
      <c r="B173" s="172"/>
      <c r="C173" s="144"/>
      <c r="D173" s="27">
        <v>2017</v>
      </c>
      <c r="E173" s="1">
        <f t="shared" si="69"/>
        <v>0</v>
      </c>
      <c r="F173" s="3"/>
      <c r="G173" s="17"/>
      <c r="H173" s="17"/>
      <c r="I173" s="17"/>
      <c r="J173" s="137"/>
      <c r="K173" s="144"/>
    </row>
    <row r="174" spans="1:12" ht="15" customHeight="1">
      <c r="A174" s="173"/>
      <c r="B174" s="172"/>
      <c r="C174" s="144"/>
      <c r="D174" s="27">
        <v>2018</v>
      </c>
      <c r="E174" s="1">
        <f t="shared" si="69"/>
        <v>0</v>
      </c>
      <c r="F174" s="3"/>
      <c r="G174" s="17"/>
      <c r="H174" s="17"/>
      <c r="I174" s="17"/>
      <c r="J174" s="139"/>
      <c r="K174" s="144"/>
    </row>
    <row r="175" spans="1:12" ht="15" customHeight="1">
      <c r="A175" s="173">
        <v>24</v>
      </c>
      <c r="B175" s="172" t="s">
        <v>102</v>
      </c>
      <c r="C175" s="143">
        <v>2017</v>
      </c>
      <c r="D175" s="30" t="s">
        <v>3</v>
      </c>
      <c r="E175" s="1">
        <f t="shared" ref="E175:E178" si="71">SUM(F175:I175)</f>
        <v>2614.3000000000002</v>
      </c>
      <c r="F175" s="1">
        <f t="shared" ref="F175:I175" si="72">SUM(F176:F178)</f>
        <v>2614.3000000000002</v>
      </c>
      <c r="G175" s="1">
        <f t="shared" si="72"/>
        <v>0</v>
      </c>
      <c r="H175" s="1">
        <f t="shared" si="72"/>
        <v>0</v>
      </c>
      <c r="I175" s="1">
        <f t="shared" si="72"/>
        <v>0</v>
      </c>
      <c r="J175" s="136" t="s">
        <v>131</v>
      </c>
      <c r="K175" s="143" t="s">
        <v>305</v>
      </c>
      <c r="L175" s="14" t="s">
        <v>299</v>
      </c>
    </row>
    <row r="176" spans="1:12">
      <c r="A176" s="173"/>
      <c r="B176" s="172"/>
      <c r="C176" s="144"/>
      <c r="D176" s="30">
        <v>2016</v>
      </c>
      <c r="E176" s="1">
        <f t="shared" si="71"/>
        <v>700</v>
      </c>
      <c r="F176" s="37">
        <v>700</v>
      </c>
      <c r="G176" s="17"/>
      <c r="H176" s="17"/>
      <c r="I176" s="17"/>
      <c r="J176" s="137"/>
      <c r="K176" s="144"/>
    </row>
    <row r="177" spans="1:12">
      <c r="A177" s="173"/>
      <c r="B177" s="172"/>
      <c r="C177" s="144"/>
      <c r="D177" s="30">
        <v>2017</v>
      </c>
      <c r="E177" s="1">
        <f t="shared" si="71"/>
        <v>1914.3</v>
      </c>
      <c r="F177" s="3">
        <v>1914.3</v>
      </c>
      <c r="G177" s="17"/>
      <c r="H177" s="17"/>
      <c r="I177" s="17"/>
      <c r="J177" s="137"/>
      <c r="K177" s="144"/>
    </row>
    <row r="178" spans="1:12" ht="15.75" customHeight="1">
      <c r="A178" s="173"/>
      <c r="B178" s="172"/>
      <c r="C178" s="144"/>
      <c r="D178" s="30">
        <v>2018</v>
      </c>
      <c r="E178" s="1">
        <f t="shared" si="71"/>
        <v>0</v>
      </c>
      <c r="F178" s="3"/>
      <c r="G178" s="17"/>
      <c r="H178" s="17"/>
      <c r="I178" s="17"/>
      <c r="J178" s="139"/>
      <c r="K178" s="144"/>
    </row>
    <row r="179" spans="1:12" ht="15" customHeight="1">
      <c r="A179" s="173">
        <v>25</v>
      </c>
      <c r="B179" s="172" t="s">
        <v>101</v>
      </c>
      <c r="C179" s="143">
        <v>2017</v>
      </c>
      <c r="D179" s="30" t="s">
        <v>3</v>
      </c>
      <c r="E179" s="1">
        <f t="shared" ref="E179:E182" si="73">SUM(F179:I179)</f>
        <v>2500</v>
      </c>
      <c r="F179" s="1">
        <f t="shared" ref="F179:I179" si="74">SUM(F180:F182)</f>
        <v>2500</v>
      </c>
      <c r="G179" s="1">
        <f t="shared" si="74"/>
        <v>0</v>
      </c>
      <c r="H179" s="1">
        <f t="shared" si="74"/>
        <v>0</v>
      </c>
      <c r="I179" s="1">
        <f t="shared" si="74"/>
        <v>0</v>
      </c>
      <c r="J179" s="136"/>
      <c r="K179" s="143" t="s">
        <v>305</v>
      </c>
      <c r="L179" s="14" t="s">
        <v>299</v>
      </c>
    </row>
    <row r="180" spans="1:12">
      <c r="A180" s="173"/>
      <c r="B180" s="172"/>
      <c r="C180" s="144"/>
      <c r="D180" s="30">
        <v>2016</v>
      </c>
      <c r="E180" s="1">
        <f t="shared" si="73"/>
        <v>0</v>
      </c>
      <c r="F180" s="3"/>
      <c r="G180" s="17"/>
      <c r="H180" s="17"/>
      <c r="I180" s="17"/>
      <c r="J180" s="137"/>
      <c r="K180" s="144"/>
    </row>
    <row r="181" spans="1:12">
      <c r="A181" s="173"/>
      <c r="B181" s="172"/>
      <c r="C181" s="144"/>
      <c r="D181" s="30">
        <v>2017</v>
      </c>
      <c r="E181" s="1">
        <f t="shared" si="73"/>
        <v>2500</v>
      </c>
      <c r="F181" s="3">
        <v>2500</v>
      </c>
      <c r="G181" s="17"/>
      <c r="H181" s="17"/>
      <c r="I181" s="17"/>
      <c r="J181" s="137"/>
      <c r="K181" s="144"/>
    </row>
    <row r="182" spans="1:12" ht="17.25" customHeight="1">
      <c r="A182" s="173"/>
      <c r="B182" s="172"/>
      <c r="C182" s="144"/>
      <c r="D182" s="30">
        <v>2018</v>
      </c>
      <c r="E182" s="1">
        <f t="shared" si="73"/>
        <v>0</v>
      </c>
      <c r="F182" s="3"/>
      <c r="G182" s="17"/>
      <c r="H182" s="17"/>
      <c r="I182" s="17"/>
      <c r="J182" s="139"/>
      <c r="K182" s="144"/>
    </row>
    <row r="183" spans="1:12" ht="15" customHeight="1">
      <c r="A183" s="173">
        <v>26</v>
      </c>
      <c r="B183" s="172" t="s">
        <v>268</v>
      </c>
      <c r="C183" s="143">
        <v>2016</v>
      </c>
      <c r="D183" s="27" t="s">
        <v>3</v>
      </c>
      <c r="E183" s="1">
        <f t="shared" si="67"/>
        <v>2584</v>
      </c>
      <c r="F183" s="1">
        <f t="shared" ref="F183:I183" si="75">SUM(F184:F186)</f>
        <v>2584</v>
      </c>
      <c r="G183" s="1">
        <f t="shared" si="75"/>
        <v>0</v>
      </c>
      <c r="H183" s="1">
        <f t="shared" si="75"/>
        <v>0</v>
      </c>
      <c r="I183" s="1">
        <f t="shared" si="75"/>
        <v>0</v>
      </c>
      <c r="J183" s="136" t="s">
        <v>279</v>
      </c>
      <c r="K183" s="143" t="s">
        <v>305</v>
      </c>
      <c r="L183" s="14" t="s">
        <v>298</v>
      </c>
    </row>
    <row r="184" spans="1:12">
      <c r="A184" s="173"/>
      <c r="B184" s="172"/>
      <c r="C184" s="144"/>
      <c r="D184" s="27">
        <v>2016</v>
      </c>
      <c r="E184" s="1">
        <f t="shared" si="67"/>
        <v>2584</v>
      </c>
      <c r="F184" s="37">
        <v>2584</v>
      </c>
      <c r="G184" s="17"/>
      <c r="H184" s="17"/>
      <c r="I184" s="17"/>
      <c r="J184" s="137"/>
      <c r="K184" s="144"/>
    </row>
    <row r="185" spans="1:12">
      <c r="A185" s="173"/>
      <c r="B185" s="172"/>
      <c r="C185" s="144"/>
      <c r="D185" s="27">
        <v>2017</v>
      </c>
      <c r="E185" s="1">
        <f t="shared" si="67"/>
        <v>0</v>
      </c>
      <c r="F185" s="3"/>
      <c r="G185" s="17"/>
      <c r="H185" s="17"/>
      <c r="I185" s="17"/>
      <c r="J185" s="137"/>
      <c r="K185" s="144"/>
    </row>
    <row r="186" spans="1:12" ht="13.5" customHeight="1">
      <c r="A186" s="173"/>
      <c r="B186" s="172"/>
      <c r="C186" s="144"/>
      <c r="D186" s="27">
        <v>2018</v>
      </c>
      <c r="E186" s="1">
        <f t="shared" si="67"/>
        <v>0</v>
      </c>
      <c r="F186" s="3"/>
      <c r="G186" s="17"/>
      <c r="H186" s="17"/>
      <c r="I186" s="17"/>
      <c r="J186" s="139"/>
      <c r="K186" s="144"/>
    </row>
    <row r="187" spans="1:12" ht="15" customHeight="1">
      <c r="A187" s="178"/>
      <c r="B187" s="179"/>
      <c r="C187" s="180"/>
      <c r="D187" s="35" t="s">
        <v>3</v>
      </c>
      <c r="E187" s="33">
        <f>SUM(E188:E190)</f>
        <v>10492.900000000001</v>
      </c>
      <c r="F187" s="33">
        <f t="shared" ref="F187:I187" si="76">SUM(F188:F190)</f>
        <v>10492.900000000001</v>
      </c>
      <c r="G187" s="33">
        <f t="shared" si="76"/>
        <v>0</v>
      </c>
      <c r="H187" s="33">
        <f t="shared" si="76"/>
        <v>0</v>
      </c>
      <c r="I187" s="33">
        <f t="shared" si="76"/>
        <v>0</v>
      </c>
      <c r="J187" s="182"/>
      <c r="K187" s="180"/>
    </row>
    <row r="188" spans="1:12">
      <c r="A188" s="178"/>
      <c r="B188" s="179"/>
      <c r="C188" s="181"/>
      <c r="D188" s="35">
        <v>2016</v>
      </c>
      <c r="E188" s="36">
        <f>SUM(F188:I188)</f>
        <v>6078.6</v>
      </c>
      <c r="F188" s="36">
        <f>SUMIF($D168:$D186,D188,$F168:$F186)</f>
        <v>6078.6</v>
      </c>
      <c r="G188" s="36">
        <f>SUMIF($D168:$D186,D188,$G168:$G186)</f>
        <v>0</v>
      </c>
      <c r="H188" s="36">
        <f>SUMIF($D168:$D186,D188,$H168:$H186)</f>
        <v>0</v>
      </c>
      <c r="I188" s="36">
        <f>SUMIF($D168:$D186,D188,$I168:$I186)</f>
        <v>0</v>
      </c>
      <c r="J188" s="183"/>
      <c r="K188" s="181"/>
    </row>
    <row r="189" spans="1:12">
      <c r="A189" s="178"/>
      <c r="B189" s="179"/>
      <c r="C189" s="181"/>
      <c r="D189" s="35">
        <v>2017</v>
      </c>
      <c r="E189" s="36">
        <f t="shared" ref="E189:E190" si="77">SUM(F189:I189)</f>
        <v>4414.3</v>
      </c>
      <c r="F189" s="36">
        <f>SUMIF($D168:$D186,D189,$F168:$F186)</f>
        <v>4414.3</v>
      </c>
      <c r="G189" s="36">
        <f>SUMIF($D168:$D186,D189,$G168:$G186)</f>
        <v>0</v>
      </c>
      <c r="H189" s="36">
        <f>SUMIF($D168:$D186,D189,$H168:$H186)</f>
        <v>0</v>
      </c>
      <c r="I189" s="36">
        <f>SUMIF($D168:$D186,D189,$I168:$I186)</f>
        <v>0</v>
      </c>
      <c r="J189" s="183"/>
      <c r="K189" s="181"/>
    </row>
    <row r="190" spans="1:12" ht="21" customHeight="1">
      <c r="A190" s="178"/>
      <c r="B190" s="179"/>
      <c r="C190" s="181"/>
      <c r="D190" s="35">
        <v>2018</v>
      </c>
      <c r="E190" s="36">
        <f t="shared" si="77"/>
        <v>0</v>
      </c>
      <c r="F190" s="36">
        <f>SUMIF($D168:$D186,D190,$F168:$F186)</f>
        <v>0</v>
      </c>
      <c r="G190" s="36">
        <f>SUMIF($D168:$D186,D190,$G168:$G186)</f>
        <v>0</v>
      </c>
      <c r="H190" s="36">
        <f>SUMIF($D168:$D186,D190,$H168:$H186)</f>
        <v>0</v>
      </c>
      <c r="I190" s="36">
        <f>SUMIF($D168:$D186,D190,$I168:$I186)</f>
        <v>0</v>
      </c>
      <c r="J190" s="184"/>
      <c r="K190" s="181"/>
    </row>
    <row r="191" spans="1:12" ht="15" customHeight="1">
      <c r="A191" s="173">
        <v>27</v>
      </c>
      <c r="B191" s="177" t="s">
        <v>306</v>
      </c>
      <c r="C191" s="143">
        <v>2016</v>
      </c>
      <c r="D191" s="27" t="s">
        <v>3</v>
      </c>
      <c r="E191" s="1">
        <f t="shared" ref="E191:E194" si="78">SUM(F191:I191)</f>
        <v>3637.3</v>
      </c>
      <c r="F191" s="1">
        <f t="shared" ref="F191:I191" si="79">SUM(F192:F194)</f>
        <v>3637.3</v>
      </c>
      <c r="G191" s="1">
        <f t="shared" si="79"/>
        <v>0</v>
      </c>
      <c r="H191" s="1">
        <f t="shared" si="79"/>
        <v>0</v>
      </c>
      <c r="I191" s="1">
        <f t="shared" si="79"/>
        <v>0</v>
      </c>
      <c r="J191" s="136"/>
      <c r="K191" s="143" t="s">
        <v>66</v>
      </c>
      <c r="L191" s="14" t="s">
        <v>298</v>
      </c>
    </row>
    <row r="192" spans="1:12">
      <c r="A192" s="173"/>
      <c r="B192" s="177"/>
      <c r="C192" s="144"/>
      <c r="D192" s="27">
        <v>2016</v>
      </c>
      <c r="E192" s="1">
        <f t="shared" si="78"/>
        <v>3637.3</v>
      </c>
      <c r="F192" s="37">
        <v>3637.3</v>
      </c>
      <c r="G192" s="17"/>
      <c r="H192" s="17"/>
      <c r="I192" s="17"/>
      <c r="J192" s="137"/>
      <c r="K192" s="144"/>
    </row>
    <row r="193" spans="1:11">
      <c r="A193" s="173"/>
      <c r="B193" s="177"/>
      <c r="C193" s="144"/>
      <c r="D193" s="27">
        <v>2017</v>
      </c>
      <c r="E193" s="1">
        <f t="shared" si="78"/>
        <v>0</v>
      </c>
      <c r="F193" s="3"/>
      <c r="G193" s="17"/>
      <c r="H193" s="17"/>
      <c r="I193" s="17"/>
      <c r="J193" s="137"/>
      <c r="K193" s="144"/>
    </row>
    <row r="194" spans="1:11" ht="15.75" customHeight="1">
      <c r="A194" s="173"/>
      <c r="B194" s="177"/>
      <c r="C194" s="144"/>
      <c r="D194" s="27">
        <v>2018</v>
      </c>
      <c r="E194" s="1">
        <f t="shared" si="78"/>
        <v>0</v>
      </c>
      <c r="F194" s="3"/>
      <c r="G194" s="17"/>
      <c r="H194" s="17"/>
      <c r="I194" s="17"/>
      <c r="J194" s="139"/>
      <c r="K194" s="144"/>
    </row>
    <row r="195" spans="1:11" ht="15" customHeight="1">
      <c r="A195" s="178"/>
      <c r="B195" s="179"/>
      <c r="C195" s="180"/>
      <c r="D195" s="35" t="s">
        <v>3</v>
      </c>
      <c r="E195" s="33">
        <f>SUM(E196:E198)</f>
        <v>3637.3</v>
      </c>
      <c r="F195" s="33">
        <f t="shared" ref="F195:I195" si="80">SUM(F196:F198)</f>
        <v>3637.3</v>
      </c>
      <c r="G195" s="33">
        <f t="shared" si="80"/>
        <v>0</v>
      </c>
      <c r="H195" s="33">
        <f t="shared" si="80"/>
        <v>0</v>
      </c>
      <c r="I195" s="33">
        <f t="shared" si="80"/>
        <v>0</v>
      </c>
      <c r="J195" s="182"/>
      <c r="K195" s="180"/>
    </row>
    <row r="196" spans="1:11">
      <c r="A196" s="178"/>
      <c r="B196" s="179"/>
      <c r="C196" s="181"/>
      <c r="D196" s="35">
        <v>2016</v>
      </c>
      <c r="E196" s="36">
        <f>SUM(F196:I196)</f>
        <v>3637.3</v>
      </c>
      <c r="F196" s="36">
        <f>SUMIF($D191:$D194,D196,$F191:$F194)</f>
        <v>3637.3</v>
      </c>
      <c r="G196" s="36">
        <f>SUMIF($D191:$D194,D196,$G191:$G194)</f>
        <v>0</v>
      </c>
      <c r="H196" s="36">
        <f>SUMIF($D191:$D194,D196,$H191:$H194)</f>
        <v>0</v>
      </c>
      <c r="I196" s="36">
        <f>SUMIF($D191:$D194,D196,$I191:$I194)</f>
        <v>0</v>
      </c>
      <c r="J196" s="183"/>
      <c r="K196" s="181"/>
    </row>
    <row r="197" spans="1:11">
      <c r="A197" s="178"/>
      <c r="B197" s="179"/>
      <c r="C197" s="181"/>
      <c r="D197" s="35">
        <v>2017</v>
      </c>
      <c r="E197" s="36">
        <f t="shared" ref="E197:E202" si="81">SUM(F197:I197)</f>
        <v>0</v>
      </c>
      <c r="F197" s="36">
        <f>SUMIF($D191:$D194,D197,$F191:$F194)</f>
        <v>0</v>
      </c>
      <c r="G197" s="36">
        <f>SUMIF($D191:$D194,D197,$G191:$G194)</f>
        <v>0</v>
      </c>
      <c r="H197" s="36">
        <f>SUMIF($D191:$D194,D197,$H191:$H194)</f>
        <v>0</v>
      </c>
      <c r="I197" s="36">
        <f>SUMIF($D191:$D194,D197,$I191:$I194)</f>
        <v>0</v>
      </c>
      <c r="J197" s="183"/>
      <c r="K197" s="181"/>
    </row>
    <row r="198" spans="1:11" ht="12.75" customHeight="1">
      <c r="A198" s="178"/>
      <c r="B198" s="179"/>
      <c r="C198" s="181"/>
      <c r="D198" s="35">
        <v>2018</v>
      </c>
      <c r="E198" s="36">
        <f t="shared" si="81"/>
        <v>0</v>
      </c>
      <c r="F198" s="36">
        <f>SUMIF($D191:$D194,D198,$F191:$F194)</f>
        <v>0</v>
      </c>
      <c r="G198" s="36">
        <f>SUMIF($D191:$D194,D198,$G191:$G194)</f>
        <v>0</v>
      </c>
      <c r="H198" s="36">
        <f>SUMIF($D191:$D194,D198,$H191:$H194)</f>
        <v>0</v>
      </c>
      <c r="I198" s="36">
        <f>SUMIF($D191:$D194,D198,$I191:$I194)</f>
        <v>0</v>
      </c>
      <c r="J198" s="184"/>
      <c r="K198" s="181"/>
    </row>
    <row r="199" spans="1:11" ht="15" customHeight="1">
      <c r="A199" s="173">
        <v>28</v>
      </c>
      <c r="B199" s="172" t="s">
        <v>68</v>
      </c>
      <c r="C199" s="143">
        <v>2016</v>
      </c>
      <c r="D199" s="27" t="s">
        <v>3</v>
      </c>
      <c r="E199" s="1">
        <f t="shared" si="81"/>
        <v>2000</v>
      </c>
      <c r="F199" s="1">
        <f t="shared" ref="F199:I199" si="82">SUM(F200:F202)</f>
        <v>2000</v>
      </c>
      <c r="G199" s="1">
        <f t="shared" si="82"/>
        <v>0</v>
      </c>
      <c r="H199" s="1">
        <f t="shared" si="82"/>
        <v>0</v>
      </c>
      <c r="I199" s="1">
        <f t="shared" si="82"/>
        <v>0</v>
      </c>
      <c r="J199" s="136" t="s">
        <v>130</v>
      </c>
      <c r="K199" s="143" t="s">
        <v>67</v>
      </c>
    </row>
    <row r="200" spans="1:11">
      <c r="A200" s="173"/>
      <c r="B200" s="172"/>
      <c r="C200" s="144"/>
      <c r="D200" s="27">
        <v>2016</v>
      </c>
      <c r="E200" s="1">
        <f t="shared" si="81"/>
        <v>2000</v>
      </c>
      <c r="F200" s="3">
        <v>2000</v>
      </c>
      <c r="G200" s="17"/>
      <c r="H200" s="17"/>
      <c r="I200" s="17"/>
      <c r="J200" s="137"/>
      <c r="K200" s="144"/>
    </row>
    <row r="201" spans="1:11">
      <c r="A201" s="173"/>
      <c r="B201" s="172"/>
      <c r="C201" s="144"/>
      <c r="D201" s="27">
        <v>2017</v>
      </c>
      <c r="E201" s="1">
        <f t="shared" si="81"/>
        <v>0</v>
      </c>
      <c r="F201" s="3"/>
      <c r="G201" s="17"/>
      <c r="H201" s="17"/>
      <c r="I201" s="17"/>
      <c r="J201" s="137"/>
      <c r="K201" s="144"/>
    </row>
    <row r="202" spans="1:11" ht="15.75" customHeight="1">
      <c r="A202" s="173"/>
      <c r="B202" s="172"/>
      <c r="C202" s="144"/>
      <c r="D202" s="27">
        <v>2018</v>
      </c>
      <c r="E202" s="1">
        <f t="shared" si="81"/>
        <v>0</v>
      </c>
      <c r="F202" s="3"/>
      <c r="G202" s="17"/>
      <c r="H202" s="17"/>
      <c r="I202" s="17"/>
      <c r="J202" s="139"/>
      <c r="K202" s="144"/>
    </row>
    <row r="203" spans="1:11" ht="15" customHeight="1">
      <c r="A203" s="173">
        <v>29</v>
      </c>
      <c r="B203" s="172" t="s">
        <v>109</v>
      </c>
      <c r="C203" s="143">
        <v>2017</v>
      </c>
      <c r="D203" s="30" t="s">
        <v>3</v>
      </c>
      <c r="E203" s="1">
        <f t="shared" ref="E203:E206" si="83">SUM(F203:I203)</f>
        <v>3457</v>
      </c>
      <c r="F203" s="1">
        <f t="shared" ref="F203:I203" si="84">SUM(F204:F206)</f>
        <v>3457</v>
      </c>
      <c r="G203" s="1">
        <f t="shared" si="84"/>
        <v>0</v>
      </c>
      <c r="H203" s="1">
        <f t="shared" si="84"/>
        <v>0</v>
      </c>
      <c r="I203" s="1">
        <f t="shared" si="84"/>
        <v>0</v>
      </c>
      <c r="J203" s="136" t="s">
        <v>131</v>
      </c>
      <c r="K203" s="143" t="s">
        <v>67</v>
      </c>
    </row>
    <row r="204" spans="1:11">
      <c r="A204" s="173"/>
      <c r="B204" s="172"/>
      <c r="C204" s="144"/>
      <c r="D204" s="30">
        <v>2016</v>
      </c>
      <c r="E204" s="1">
        <f t="shared" si="83"/>
        <v>0</v>
      </c>
      <c r="F204" s="3"/>
      <c r="G204" s="17"/>
      <c r="H204" s="17"/>
      <c r="I204" s="17"/>
      <c r="J204" s="137"/>
      <c r="K204" s="144"/>
    </row>
    <row r="205" spans="1:11">
      <c r="A205" s="173"/>
      <c r="B205" s="172"/>
      <c r="C205" s="144"/>
      <c r="D205" s="30">
        <v>2017</v>
      </c>
      <c r="E205" s="1">
        <f t="shared" si="83"/>
        <v>3457</v>
      </c>
      <c r="F205" s="37">
        <v>3457</v>
      </c>
      <c r="G205" s="17"/>
      <c r="H205" s="17"/>
      <c r="I205" s="17"/>
      <c r="J205" s="137"/>
      <c r="K205" s="144"/>
    </row>
    <row r="206" spans="1:11" ht="16.5" customHeight="1">
      <c r="A206" s="173"/>
      <c r="B206" s="172"/>
      <c r="C206" s="144"/>
      <c r="D206" s="30">
        <v>2018</v>
      </c>
      <c r="E206" s="1">
        <f t="shared" si="83"/>
        <v>0</v>
      </c>
      <c r="F206" s="37"/>
      <c r="G206" s="17"/>
      <c r="H206" s="17"/>
      <c r="I206" s="17"/>
      <c r="J206" s="139"/>
      <c r="K206" s="144"/>
    </row>
    <row r="207" spans="1:11" ht="15" customHeight="1">
      <c r="A207" s="173">
        <v>30</v>
      </c>
      <c r="B207" s="172" t="s">
        <v>110</v>
      </c>
      <c r="C207" s="143">
        <v>2018</v>
      </c>
      <c r="D207" s="30" t="s">
        <v>3</v>
      </c>
      <c r="E207" s="1">
        <f t="shared" ref="E207:E210" si="85">SUM(F207:I207)</f>
        <v>3282</v>
      </c>
      <c r="F207" s="38">
        <f t="shared" ref="F207:I207" si="86">SUM(F208:F210)</f>
        <v>3282</v>
      </c>
      <c r="G207" s="1">
        <f t="shared" si="86"/>
        <v>0</v>
      </c>
      <c r="H207" s="1">
        <f t="shared" si="86"/>
        <v>0</v>
      </c>
      <c r="I207" s="1">
        <f t="shared" si="86"/>
        <v>0</v>
      </c>
      <c r="J207" s="136" t="s">
        <v>132</v>
      </c>
      <c r="K207" s="143" t="s">
        <v>67</v>
      </c>
    </row>
    <row r="208" spans="1:11">
      <c r="A208" s="173"/>
      <c r="B208" s="172"/>
      <c r="C208" s="144"/>
      <c r="D208" s="30">
        <v>2016</v>
      </c>
      <c r="E208" s="1">
        <f t="shared" si="85"/>
        <v>0</v>
      </c>
      <c r="F208" s="37"/>
      <c r="G208" s="17"/>
      <c r="H208" s="17"/>
      <c r="I208" s="17"/>
      <c r="J208" s="137"/>
      <c r="K208" s="144"/>
    </row>
    <row r="209" spans="1:12">
      <c r="A209" s="173"/>
      <c r="B209" s="172"/>
      <c r="C209" s="144"/>
      <c r="D209" s="30">
        <v>2017</v>
      </c>
      <c r="E209" s="1">
        <f t="shared" si="85"/>
        <v>0</v>
      </c>
      <c r="F209" s="37"/>
      <c r="G209" s="17"/>
      <c r="H209" s="17"/>
      <c r="I209" s="17"/>
      <c r="J209" s="137"/>
      <c r="K209" s="144"/>
    </row>
    <row r="210" spans="1:12" ht="16.5" customHeight="1">
      <c r="A210" s="173"/>
      <c r="B210" s="172"/>
      <c r="C210" s="144"/>
      <c r="D210" s="30">
        <v>2018</v>
      </c>
      <c r="E210" s="1">
        <f t="shared" si="85"/>
        <v>3282</v>
      </c>
      <c r="F210" s="37">
        <v>3282</v>
      </c>
      <c r="G210" s="17"/>
      <c r="H210" s="17"/>
      <c r="I210" s="17"/>
      <c r="J210" s="139"/>
      <c r="K210" s="144"/>
    </row>
    <row r="211" spans="1:12" ht="15" customHeight="1">
      <c r="A211" s="178"/>
      <c r="B211" s="179"/>
      <c r="C211" s="180"/>
      <c r="D211" s="35" t="s">
        <v>3</v>
      </c>
      <c r="E211" s="33">
        <f>SUM(E212:E214)</f>
        <v>8739</v>
      </c>
      <c r="F211" s="33">
        <f t="shared" ref="F211:I211" si="87">SUM(F212:F214)</f>
        <v>8739</v>
      </c>
      <c r="G211" s="33">
        <f t="shared" si="87"/>
        <v>0</v>
      </c>
      <c r="H211" s="33">
        <f t="shared" si="87"/>
        <v>0</v>
      </c>
      <c r="I211" s="33">
        <f t="shared" si="87"/>
        <v>0</v>
      </c>
      <c r="J211" s="182"/>
      <c r="K211" s="180"/>
      <c r="L211" s="14" t="s">
        <v>299</v>
      </c>
    </row>
    <row r="212" spans="1:12">
      <c r="A212" s="178"/>
      <c r="B212" s="179"/>
      <c r="C212" s="181"/>
      <c r="D212" s="35">
        <v>2016</v>
      </c>
      <c r="E212" s="36">
        <f>SUM(F212:I212)</f>
        <v>2000</v>
      </c>
      <c r="F212" s="36">
        <f>SUMIF($D199:$D210,D212,$F199:$F210)</f>
        <v>2000</v>
      </c>
      <c r="G212" s="36">
        <f>SUMIF($D199:$D202,D212,$G199:$G202)</f>
        <v>0</v>
      </c>
      <c r="H212" s="36">
        <f>SUMIF($D199:$D202,D212,$H199:$H202)</f>
        <v>0</v>
      </c>
      <c r="I212" s="36">
        <f>SUMIF($D199:$D202,D212,$I199:$I202)</f>
        <v>0</v>
      </c>
      <c r="J212" s="183"/>
      <c r="K212" s="181"/>
    </row>
    <row r="213" spans="1:12">
      <c r="A213" s="178"/>
      <c r="B213" s="179"/>
      <c r="C213" s="181"/>
      <c r="D213" s="35">
        <v>2017</v>
      </c>
      <c r="E213" s="36">
        <f t="shared" ref="E213:E230" si="88">SUM(F213:I213)</f>
        <v>3457</v>
      </c>
      <c r="F213" s="36">
        <f t="shared" ref="F213:F214" si="89">SUMIF($D200:$D211,D213,$F200:$F211)</f>
        <v>3457</v>
      </c>
      <c r="G213" s="36">
        <f>SUMIF($D199:$D202,D213,$G199:$G202)</f>
        <v>0</v>
      </c>
      <c r="H213" s="36">
        <f>SUMIF($D199:$D202,D213,$H199:$H202)</f>
        <v>0</v>
      </c>
      <c r="I213" s="36">
        <f>SUMIF($D199:$D202,D213,$I199:$I202)</f>
        <v>0</v>
      </c>
      <c r="J213" s="183"/>
      <c r="K213" s="181"/>
    </row>
    <row r="214" spans="1:12" ht="15.75" customHeight="1">
      <c r="A214" s="178"/>
      <c r="B214" s="179"/>
      <c r="C214" s="181"/>
      <c r="D214" s="35">
        <v>2018</v>
      </c>
      <c r="E214" s="36">
        <f t="shared" si="88"/>
        <v>3282</v>
      </c>
      <c r="F214" s="36">
        <f t="shared" si="89"/>
        <v>3282</v>
      </c>
      <c r="G214" s="36">
        <f>SUMIF($D199:$D202,D214,$G199:$G202)</f>
        <v>0</v>
      </c>
      <c r="H214" s="36">
        <f>SUMIF($D199:$D202,D214,$H199:$H202)</f>
        <v>0</v>
      </c>
      <c r="I214" s="36">
        <f>SUMIF($D199:$D202,D214,$I199:$I202)</f>
        <v>0</v>
      </c>
      <c r="J214" s="184"/>
      <c r="K214" s="181"/>
    </row>
    <row r="215" spans="1:12" ht="15" customHeight="1">
      <c r="A215" s="176">
        <v>31</v>
      </c>
      <c r="B215" s="172" t="s">
        <v>69</v>
      </c>
      <c r="C215" s="143">
        <v>2016</v>
      </c>
      <c r="D215" s="27" t="s">
        <v>3</v>
      </c>
      <c r="E215" s="1">
        <f t="shared" ref="E215:E218" si="90">SUM(F215:I215)</f>
        <v>10000</v>
      </c>
      <c r="F215" s="1">
        <f t="shared" ref="F215:I215" si="91">SUM(F216:F218)</f>
        <v>10000</v>
      </c>
      <c r="G215" s="1">
        <f t="shared" si="91"/>
        <v>0</v>
      </c>
      <c r="H215" s="1">
        <f t="shared" si="91"/>
        <v>0</v>
      </c>
      <c r="I215" s="1">
        <f t="shared" si="91"/>
        <v>0</v>
      </c>
      <c r="J215" s="136" t="s">
        <v>130</v>
      </c>
      <c r="K215" s="143" t="s">
        <v>72</v>
      </c>
      <c r="L215" s="14" t="s">
        <v>299</v>
      </c>
    </row>
    <row r="216" spans="1:12">
      <c r="A216" s="176"/>
      <c r="B216" s="172"/>
      <c r="C216" s="144"/>
      <c r="D216" s="27">
        <v>2016</v>
      </c>
      <c r="E216" s="1">
        <f t="shared" si="90"/>
        <v>10000</v>
      </c>
      <c r="F216" s="3">
        <v>10000</v>
      </c>
      <c r="G216" s="17"/>
      <c r="H216" s="17"/>
      <c r="I216" s="17"/>
      <c r="J216" s="137"/>
      <c r="K216" s="144"/>
    </row>
    <row r="217" spans="1:12">
      <c r="A217" s="176"/>
      <c r="B217" s="172"/>
      <c r="C217" s="144"/>
      <c r="D217" s="27">
        <v>2017</v>
      </c>
      <c r="E217" s="1">
        <f t="shared" si="90"/>
        <v>0</v>
      </c>
      <c r="F217" s="3"/>
      <c r="G217" s="17"/>
      <c r="H217" s="17"/>
      <c r="I217" s="17"/>
      <c r="J217" s="137"/>
      <c r="K217" s="144"/>
    </row>
    <row r="218" spans="1:12" ht="20.25" customHeight="1">
      <c r="A218" s="176"/>
      <c r="B218" s="172"/>
      <c r="C218" s="144"/>
      <c r="D218" s="27">
        <v>2018</v>
      </c>
      <c r="E218" s="1">
        <f t="shared" si="90"/>
        <v>0</v>
      </c>
      <c r="F218" s="3"/>
      <c r="G218" s="17"/>
      <c r="H218" s="17"/>
      <c r="I218" s="17"/>
      <c r="J218" s="139"/>
      <c r="K218" s="144"/>
    </row>
    <row r="219" spans="1:12" ht="15" customHeight="1">
      <c r="A219" s="176">
        <v>32</v>
      </c>
      <c r="B219" s="177" t="s">
        <v>307</v>
      </c>
      <c r="C219" s="143">
        <v>2016</v>
      </c>
      <c r="D219" s="30" t="s">
        <v>3</v>
      </c>
      <c r="E219" s="1">
        <f t="shared" ref="E219:E222" si="92">SUM(F219:I219)</f>
        <v>500</v>
      </c>
      <c r="F219" s="1">
        <f t="shared" ref="F219:I219" si="93">SUM(F220:F222)</f>
        <v>500</v>
      </c>
      <c r="G219" s="1">
        <f t="shared" si="93"/>
        <v>0</v>
      </c>
      <c r="H219" s="1">
        <f t="shared" si="93"/>
        <v>0</v>
      </c>
      <c r="I219" s="1">
        <f t="shared" si="93"/>
        <v>0</v>
      </c>
      <c r="J219" s="136" t="s">
        <v>130</v>
      </c>
      <c r="K219" s="143" t="s">
        <v>72</v>
      </c>
      <c r="L219" s="14" t="s">
        <v>298</v>
      </c>
    </row>
    <row r="220" spans="1:12">
      <c r="A220" s="176"/>
      <c r="B220" s="177"/>
      <c r="C220" s="144"/>
      <c r="D220" s="30">
        <v>2016</v>
      </c>
      <c r="E220" s="1">
        <f t="shared" si="92"/>
        <v>500</v>
      </c>
      <c r="F220" s="3">
        <v>500</v>
      </c>
      <c r="G220" s="17"/>
      <c r="H220" s="17"/>
      <c r="I220" s="17"/>
      <c r="J220" s="137"/>
      <c r="K220" s="144"/>
    </row>
    <row r="221" spans="1:12">
      <c r="A221" s="176"/>
      <c r="B221" s="177"/>
      <c r="C221" s="144"/>
      <c r="D221" s="30">
        <v>2017</v>
      </c>
      <c r="E221" s="1">
        <f t="shared" si="92"/>
        <v>0</v>
      </c>
      <c r="F221" s="3"/>
      <c r="G221" s="17"/>
      <c r="H221" s="17"/>
      <c r="I221" s="17"/>
      <c r="J221" s="137"/>
      <c r="K221" s="144"/>
    </row>
    <row r="222" spans="1:12" ht="20.25" customHeight="1">
      <c r="A222" s="176"/>
      <c r="B222" s="177"/>
      <c r="C222" s="144"/>
      <c r="D222" s="30">
        <v>2018</v>
      </c>
      <c r="E222" s="1">
        <f t="shared" si="92"/>
        <v>0</v>
      </c>
      <c r="F222" s="3"/>
      <c r="G222" s="17"/>
      <c r="H222" s="17"/>
      <c r="I222" s="17"/>
      <c r="J222" s="139"/>
      <c r="K222" s="144"/>
    </row>
    <row r="223" spans="1:12" ht="15" customHeight="1">
      <c r="A223" s="176">
        <v>33</v>
      </c>
      <c r="B223" s="172" t="s">
        <v>70</v>
      </c>
      <c r="C223" s="143">
        <v>2016</v>
      </c>
      <c r="D223" s="27" t="s">
        <v>3</v>
      </c>
      <c r="E223" s="1">
        <f t="shared" ref="E223:E226" si="94">SUM(F223:I223)</f>
        <v>10000</v>
      </c>
      <c r="F223" s="1">
        <f t="shared" ref="F223:I223" si="95">SUM(F224:F226)</f>
        <v>10000</v>
      </c>
      <c r="G223" s="1">
        <f t="shared" si="95"/>
        <v>0</v>
      </c>
      <c r="H223" s="1">
        <f t="shared" si="95"/>
        <v>0</v>
      </c>
      <c r="I223" s="1">
        <f t="shared" si="95"/>
        <v>0</v>
      </c>
      <c r="J223" s="136" t="s">
        <v>130</v>
      </c>
      <c r="K223" s="143" t="s">
        <v>72</v>
      </c>
      <c r="L223" s="14" t="s">
        <v>299</v>
      </c>
    </row>
    <row r="224" spans="1:12">
      <c r="A224" s="176"/>
      <c r="B224" s="172"/>
      <c r="C224" s="144"/>
      <c r="D224" s="27">
        <v>2016</v>
      </c>
      <c r="E224" s="1">
        <f t="shared" si="94"/>
        <v>10000</v>
      </c>
      <c r="F224" s="3">
        <v>10000</v>
      </c>
      <c r="G224" s="17"/>
      <c r="H224" s="17"/>
      <c r="I224" s="17"/>
      <c r="J224" s="137"/>
      <c r="K224" s="144"/>
    </row>
    <row r="225" spans="1:12">
      <c r="A225" s="176"/>
      <c r="B225" s="172"/>
      <c r="C225" s="144"/>
      <c r="D225" s="27">
        <v>2017</v>
      </c>
      <c r="E225" s="1">
        <f t="shared" si="94"/>
        <v>0</v>
      </c>
      <c r="F225" s="3"/>
      <c r="G225" s="17"/>
      <c r="H225" s="17"/>
      <c r="I225" s="17"/>
      <c r="J225" s="137"/>
      <c r="K225" s="144"/>
    </row>
    <row r="226" spans="1:12" ht="20.25" customHeight="1">
      <c r="A226" s="176"/>
      <c r="B226" s="172"/>
      <c r="C226" s="144"/>
      <c r="D226" s="27">
        <v>2018</v>
      </c>
      <c r="E226" s="1">
        <f t="shared" si="94"/>
        <v>0</v>
      </c>
      <c r="F226" s="3"/>
      <c r="G226" s="17"/>
      <c r="H226" s="17"/>
      <c r="I226" s="17"/>
      <c r="J226" s="139"/>
      <c r="K226" s="144"/>
    </row>
    <row r="227" spans="1:12" ht="15" customHeight="1">
      <c r="A227" s="176">
        <v>34</v>
      </c>
      <c r="B227" s="172" t="s">
        <v>71</v>
      </c>
      <c r="C227" s="143">
        <v>2016</v>
      </c>
      <c r="D227" s="27" t="s">
        <v>3</v>
      </c>
      <c r="E227" s="1">
        <f t="shared" si="88"/>
        <v>2000</v>
      </c>
      <c r="F227" s="1">
        <f t="shared" ref="F227:I227" si="96">SUM(F228:F230)</f>
        <v>2000</v>
      </c>
      <c r="G227" s="1">
        <f t="shared" si="96"/>
        <v>0</v>
      </c>
      <c r="H227" s="1">
        <f t="shared" si="96"/>
        <v>0</v>
      </c>
      <c r="I227" s="1">
        <f t="shared" si="96"/>
        <v>0</v>
      </c>
      <c r="J227" s="136" t="s">
        <v>130</v>
      </c>
      <c r="K227" s="143" t="s">
        <v>72</v>
      </c>
      <c r="L227" s="14" t="s">
        <v>298</v>
      </c>
    </row>
    <row r="228" spans="1:12">
      <c r="A228" s="176"/>
      <c r="B228" s="172"/>
      <c r="C228" s="144"/>
      <c r="D228" s="27">
        <v>2016</v>
      </c>
      <c r="E228" s="1">
        <f t="shared" si="88"/>
        <v>2000</v>
      </c>
      <c r="F228" s="3">
        <v>2000</v>
      </c>
      <c r="G228" s="17"/>
      <c r="H228" s="17"/>
      <c r="I228" s="17"/>
      <c r="J228" s="137"/>
      <c r="K228" s="144"/>
    </row>
    <row r="229" spans="1:12">
      <c r="A229" s="176"/>
      <c r="B229" s="172"/>
      <c r="C229" s="144"/>
      <c r="D229" s="27">
        <v>2017</v>
      </c>
      <c r="E229" s="1">
        <f t="shared" si="88"/>
        <v>0</v>
      </c>
      <c r="F229" s="3"/>
      <c r="G229" s="17"/>
      <c r="H229" s="17"/>
      <c r="I229" s="17"/>
      <c r="J229" s="137"/>
      <c r="K229" s="144"/>
    </row>
    <row r="230" spans="1:12" ht="22.5" customHeight="1">
      <c r="A230" s="176"/>
      <c r="B230" s="172"/>
      <c r="C230" s="144"/>
      <c r="D230" s="27">
        <v>2018</v>
      </c>
      <c r="E230" s="1">
        <f t="shared" si="88"/>
        <v>0</v>
      </c>
      <c r="F230" s="3"/>
      <c r="G230" s="17"/>
      <c r="H230" s="17"/>
      <c r="I230" s="17"/>
      <c r="J230" s="139"/>
      <c r="K230" s="144"/>
    </row>
    <row r="231" spans="1:12" ht="15" customHeight="1">
      <c r="A231" s="178"/>
      <c r="B231" s="179"/>
      <c r="C231" s="180"/>
      <c r="D231" s="35" t="s">
        <v>3</v>
      </c>
      <c r="E231" s="33">
        <f>SUM(E232:E234)</f>
        <v>22500</v>
      </c>
      <c r="F231" s="33">
        <f t="shared" ref="F231:I231" si="97">SUM(F232:F234)</f>
        <v>22500</v>
      </c>
      <c r="G231" s="33">
        <f t="shared" si="97"/>
        <v>0</v>
      </c>
      <c r="H231" s="33">
        <f t="shared" si="97"/>
        <v>0</v>
      </c>
      <c r="I231" s="33">
        <f t="shared" si="97"/>
        <v>0</v>
      </c>
      <c r="J231" s="182"/>
      <c r="K231" s="180"/>
    </row>
    <row r="232" spans="1:12">
      <c r="A232" s="178"/>
      <c r="B232" s="179"/>
      <c r="C232" s="181"/>
      <c r="D232" s="35">
        <v>2016</v>
      </c>
      <c r="E232" s="36">
        <f>SUM(F232:I232)</f>
        <v>22500</v>
      </c>
      <c r="F232" s="36">
        <f>SUMIF($D215:$D230,D232,$F215:$F230)</f>
        <v>22500</v>
      </c>
      <c r="G232" s="36">
        <f>SUMIF($D215:$D230,D232,$G215:$G230)</f>
        <v>0</v>
      </c>
      <c r="H232" s="36">
        <f>SUMIF($D215:$D230,D232,$H215:$H230)</f>
        <v>0</v>
      </c>
      <c r="I232" s="36">
        <f>SUMIF($D215:$D230,D232,$I215:$I230)</f>
        <v>0</v>
      </c>
      <c r="J232" s="183"/>
      <c r="K232" s="181"/>
    </row>
    <row r="233" spans="1:12">
      <c r="A233" s="178"/>
      <c r="B233" s="179"/>
      <c r="C233" s="181"/>
      <c r="D233" s="35">
        <v>2017</v>
      </c>
      <c r="E233" s="36">
        <f t="shared" ref="E233:E246" si="98">SUM(F233:I233)</f>
        <v>0</v>
      </c>
      <c r="F233" s="36">
        <f>SUMIF($D215:$D230,D233,$F215:$F230)</f>
        <v>0</v>
      </c>
      <c r="G233" s="36">
        <f>SUMIF($D215:$D230,D233,$G215:$G230)</f>
        <v>0</v>
      </c>
      <c r="H233" s="36">
        <f>SUMIF($D215:$D230,D233,$H215:$H230)</f>
        <v>0</v>
      </c>
      <c r="I233" s="36">
        <f>SUMIF($D215:$D230,D233,$I215:$I230)</f>
        <v>0</v>
      </c>
      <c r="J233" s="183"/>
      <c r="K233" s="181"/>
    </row>
    <row r="234" spans="1:12" ht="14.25" customHeight="1">
      <c r="A234" s="178"/>
      <c r="B234" s="179"/>
      <c r="C234" s="181"/>
      <c r="D234" s="35">
        <v>2018</v>
      </c>
      <c r="E234" s="36">
        <f t="shared" si="98"/>
        <v>0</v>
      </c>
      <c r="F234" s="36">
        <f>SUMIF($D215:$D230,D234,$F215:$F230)</f>
        <v>0</v>
      </c>
      <c r="G234" s="36">
        <f>SUMIF($D215:$D230,D234,$G215:$G230)</f>
        <v>0</v>
      </c>
      <c r="H234" s="36">
        <f>SUMIF($D215:$D230,D234,$H215:$H230)</f>
        <v>0</v>
      </c>
      <c r="I234" s="36">
        <f>SUMIF($D215:$D230,D234,$I215:$I230)</f>
        <v>0</v>
      </c>
      <c r="J234" s="184"/>
      <c r="K234" s="181"/>
    </row>
    <row r="235" spans="1:12" ht="15" customHeight="1">
      <c r="A235" s="176">
        <v>35</v>
      </c>
      <c r="B235" s="172" t="s">
        <v>123</v>
      </c>
      <c r="C235" s="143">
        <v>2018</v>
      </c>
      <c r="D235" s="27" t="s">
        <v>3</v>
      </c>
      <c r="E235" s="1">
        <f t="shared" si="98"/>
        <v>2000</v>
      </c>
      <c r="F235" s="1">
        <f t="shared" ref="F235:I235" si="99">SUM(F236:F238)</f>
        <v>2000</v>
      </c>
      <c r="G235" s="1">
        <f t="shared" si="99"/>
        <v>0</v>
      </c>
      <c r="H235" s="1">
        <f t="shared" si="99"/>
        <v>0</v>
      </c>
      <c r="I235" s="1">
        <f t="shared" si="99"/>
        <v>0</v>
      </c>
      <c r="J235" s="136" t="s">
        <v>132</v>
      </c>
      <c r="K235" s="143" t="s">
        <v>75</v>
      </c>
    </row>
    <row r="236" spans="1:12">
      <c r="A236" s="176"/>
      <c r="B236" s="172"/>
      <c r="C236" s="144"/>
      <c r="D236" s="27">
        <v>2016</v>
      </c>
      <c r="E236" s="1">
        <f t="shared" si="98"/>
        <v>0</v>
      </c>
      <c r="F236" s="3"/>
      <c r="G236" s="17"/>
      <c r="H236" s="17"/>
      <c r="I236" s="17"/>
      <c r="J236" s="137"/>
      <c r="K236" s="144"/>
    </row>
    <row r="237" spans="1:12">
      <c r="A237" s="176"/>
      <c r="B237" s="172"/>
      <c r="C237" s="144"/>
      <c r="D237" s="27">
        <v>2017</v>
      </c>
      <c r="E237" s="1">
        <f t="shared" si="98"/>
        <v>0</v>
      </c>
      <c r="F237" s="3"/>
      <c r="G237" s="17"/>
      <c r="H237" s="17"/>
      <c r="I237" s="17"/>
      <c r="J237" s="137"/>
      <c r="K237" s="144"/>
    </row>
    <row r="238" spans="1:12" ht="20.25" customHeight="1">
      <c r="A238" s="176"/>
      <c r="B238" s="172"/>
      <c r="C238" s="144"/>
      <c r="D238" s="27">
        <v>2018</v>
      </c>
      <c r="E238" s="1">
        <f t="shared" si="98"/>
        <v>2000</v>
      </c>
      <c r="F238" s="3">
        <v>2000</v>
      </c>
      <c r="G238" s="17"/>
      <c r="H238" s="17"/>
      <c r="I238" s="17"/>
      <c r="J238" s="139"/>
      <c r="K238" s="144"/>
    </row>
    <row r="239" spans="1:12" ht="15" customHeight="1">
      <c r="A239" s="176">
        <v>36</v>
      </c>
      <c r="B239" s="172" t="s">
        <v>73</v>
      </c>
      <c r="C239" s="143">
        <v>2016</v>
      </c>
      <c r="D239" s="30" t="s">
        <v>3</v>
      </c>
      <c r="E239" s="1">
        <f t="shared" ref="E239:E242" si="100">SUM(F239:I239)</f>
        <v>299.10000000000002</v>
      </c>
      <c r="F239" s="1">
        <f t="shared" ref="F239:I239" si="101">SUM(F240:F242)</f>
        <v>299.10000000000002</v>
      </c>
      <c r="G239" s="1">
        <f t="shared" si="101"/>
        <v>0</v>
      </c>
      <c r="H239" s="1">
        <f t="shared" si="101"/>
        <v>0</v>
      </c>
      <c r="I239" s="1">
        <f t="shared" si="101"/>
        <v>0</v>
      </c>
      <c r="J239" s="136" t="s">
        <v>130</v>
      </c>
      <c r="K239" s="143" t="s">
        <v>75</v>
      </c>
    </row>
    <row r="240" spans="1:12">
      <c r="A240" s="176"/>
      <c r="B240" s="172"/>
      <c r="C240" s="144"/>
      <c r="D240" s="30">
        <v>2016</v>
      </c>
      <c r="E240" s="1">
        <f t="shared" si="100"/>
        <v>299.10000000000002</v>
      </c>
      <c r="F240" s="3">
        <v>299.10000000000002</v>
      </c>
      <c r="G240" s="17"/>
      <c r="H240" s="17"/>
      <c r="I240" s="17"/>
      <c r="J240" s="137"/>
      <c r="K240" s="144"/>
    </row>
    <row r="241" spans="1:12">
      <c r="A241" s="176"/>
      <c r="B241" s="172"/>
      <c r="C241" s="144"/>
      <c r="D241" s="30">
        <v>2017</v>
      </c>
      <c r="E241" s="1">
        <f t="shared" si="100"/>
        <v>0</v>
      </c>
      <c r="F241" s="3"/>
      <c r="G241" s="17"/>
      <c r="H241" s="17"/>
      <c r="I241" s="17"/>
      <c r="J241" s="137"/>
      <c r="K241" s="144"/>
    </row>
    <row r="242" spans="1:12" ht="20.25" customHeight="1">
      <c r="A242" s="176"/>
      <c r="B242" s="172"/>
      <c r="C242" s="144"/>
      <c r="D242" s="30">
        <v>2018</v>
      </c>
      <c r="E242" s="1">
        <f t="shared" si="100"/>
        <v>0</v>
      </c>
      <c r="F242" s="3"/>
      <c r="G242" s="17"/>
      <c r="H242" s="17"/>
      <c r="I242" s="17"/>
      <c r="J242" s="139"/>
      <c r="K242" s="144"/>
    </row>
    <row r="243" spans="1:12" ht="15" customHeight="1">
      <c r="A243" s="176">
        <v>37</v>
      </c>
      <c r="B243" s="172" t="s">
        <v>74</v>
      </c>
      <c r="C243" s="143">
        <v>2016</v>
      </c>
      <c r="D243" s="27" t="s">
        <v>3</v>
      </c>
      <c r="E243" s="1">
        <f t="shared" si="98"/>
        <v>225</v>
      </c>
      <c r="F243" s="1">
        <f t="shared" ref="F243:I243" si="102">SUM(F244:F246)</f>
        <v>225</v>
      </c>
      <c r="G243" s="1">
        <f t="shared" si="102"/>
        <v>0</v>
      </c>
      <c r="H243" s="1">
        <f t="shared" si="102"/>
        <v>0</v>
      </c>
      <c r="I243" s="1">
        <f t="shared" si="102"/>
        <v>0</v>
      </c>
      <c r="J243" s="136" t="s">
        <v>130</v>
      </c>
      <c r="K243" s="143" t="s">
        <v>75</v>
      </c>
    </row>
    <row r="244" spans="1:12">
      <c r="A244" s="176"/>
      <c r="B244" s="172"/>
      <c r="C244" s="144"/>
      <c r="D244" s="27">
        <v>2016</v>
      </c>
      <c r="E244" s="1">
        <f t="shared" si="98"/>
        <v>225</v>
      </c>
      <c r="F244" s="3">
        <v>225</v>
      </c>
      <c r="G244" s="17"/>
      <c r="H244" s="17"/>
      <c r="I244" s="17"/>
      <c r="J244" s="137"/>
      <c r="K244" s="144"/>
    </row>
    <row r="245" spans="1:12">
      <c r="A245" s="176"/>
      <c r="B245" s="172"/>
      <c r="C245" s="144"/>
      <c r="D245" s="27">
        <v>2017</v>
      </c>
      <c r="E245" s="1">
        <f t="shared" si="98"/>
        <v>0</v>
      </c>
      <c r="F245" s="3"/>
      <c r="G245" s="17"/>
      <c r="H245" s="17"/>
      <c r="I245" s="17"/>
      <c r="J245" s="137"/>
      <c r="K245" s="144"/>
    </row>
    <row r="246" spans="1:12" ht="22.5" customHeight="1">
      <c r="A246" s="176"/>
      <c r="B246" s="172"/>
      <c r="C246" s="144"/>
      <c r="D246" s="27">
        <v>2018</v>
      </c>
      <c r="E246" s="1">
        <f t="shared" si="98"/>
        <v>0</v>
      </c>
      <c r="F246" s="3"/>
      <c r="G246" s="17"/>
      <c r="H246" s="17"/>
      <c r="I246" s="17"/>
      <c r="J246" s="139"/>
      <c r="K246" s="144"/>
    </row>
    <row r="247" spans="1:12" ht="15" customHeight="1">
      <c r="A247" s="178"/>
      <c r="B247" s="179"/>
      <c r="C247" s="180"/>
      <c r="D247" s="35" t="s">
        <v>3</v>
      </c>
      <c r="E247" s="33">
        <f>SUM(E248:E250)</f>
        <v>2524.1</v>
      </c>
      <c r="F247" s="33">
        <f t="shared" ref="F247:I247" si="103">SUM(F248:F250)</f>
        <v>2524.1</v>
      </c>
      <c r="G247" s="33">
        <f t="shared" si="103"/>
        <v>0</v>
      </c>
      <c r="H247" s="33">
        <f t="shared" si="103"/>
        <v>0</v>
      </c>
      <c r="I247" s="33">
        <f t="shared" si="103"/>
        <v>0</v>
      </c>
      <c r="J247" s="182"/>
      <c r="K247" s="180"/>
      <c r="L247" s="14" t="s">
        <v>301</v>
      </c>
    </row>
    <row r="248" spans="1:12">
      <c r="A248" s="178"/>
      <c r="B248" s="179"/>
      <c r="C248" s="181"/>
      <c r="D248" s="35">
        <v>2016</v>
      </c>
      <c r="E248" s="36">
        <f>SUM(F248:I248)</f>
        <v>524.1</v>
      </c>
      <c r="F248" s="36">
        <f>SUMIF($D236:$D246,D248,$F236:$F246)</f>
        <v>524.1</v>
      </c>
      <c r="G248" s="36">
        <f>SUMIF($D236:$D246,D248,$G236:$G246)</f>
        <v>0</v>
      </c>
      <c r="H248" s="36">
        <f>SUMIF($D236:$D246,D248,$H236:$H246)</f>
        <v>0</v>
      </c>
      <c r="I248" s="36">
        <f>SUMIF($D236:$D246,D248,$I236:$I246)</f>
        <v>0</v>
      </c>
      <c r="J248" s="183"/>
      <c r="K248" s="181"/>
    </row>
    <row r="249" spans="1:12">
      <c r="A249" s="178"/>
      <c r="B249" s="179"/>
      <c r="C249" s="181"/>
      <c r="D249" s="35">
        <v>2017</v>
      </c>
      <c r="E249" s="36">
        <f t="shared" ref="E249:E254" si="104">SUM(F249:I249)</f>
        <v>0</v>
      </c>
      <c r="F249" s="36">
        <f>SUMIF($D236:$D246,D249,$F236:$F246)</f>
        <v>0</v>
      </c>
      <c r="G249" s="36">
        <f>SUMIF($D236:$D246,D249,$G236:$G246)</f>
        <v>0</v>
      </c>
      <c r="H249" s="36">
        <f>SUMIF($D236:$D246,D249,$H236:$H246)</f>
        <v>0</v>
      </c>
      <c r="I249" s="36">
        <f>SUMIF($D236:$D246,D249,$I236:$I246)</f>
        <v>0</v>
      </c>
      <c r="J249" s="183"/>
      <c r="K249" s="181"/>
    </row>
    <row r="250" spans="1:12" ht="15" customHeight="1">
      <c r="A250" s="178"/>
      <c r="B250" s="179"/>
      <c r="C250" s="181"/>
      <c r="D250" s="35">
        <v>2018</v>
      </c>
      <c r="E250" s="36">
        <f t="shared" si="104"/>
        <v>2000</v>
      </c>
      <c r="F250" s="36">
        <f>SUMIF($D236:$D246,D250,$F236:$F246)</f>
        <v>2000</v>
      </c>
      <c r="G250" s="36">
        <f>SUMIF($D236:$D246,D250,$G236:$G246)</f>
        <v>0</v>
      </c>
      <c r="H250" s="36">
        <f>SUMIF($D236:$D246,D250,$H236:$H246)</f>
        <v>0</v>
      </c>
      <c r="I250" s="36">
        <f>SUMIF($D236:$D246,D250,$I236:$I246)</f>
        <v>0</v>
      </c>
      <c r="J250" s="184"/>
      <c r="K250" s="181"/>
    </row>
    <row r="251" spans="1:12" ht="15" customHeight="1">
      <c r="A251" s="176">
        <v>38</v>
      </c>
      <c r="B251" s="172" t="s">
        <v>76</v>
      </c>
      <c r="C251" s="143">
        <v>2016</v>
      </c>
      <c r="D251" s="27" t="s">
        <v>3</v>
      </c>
      <c r="E251" s="1">
        <f t="shared" si="104"/>
        <v>3240</v>
      </c>
      <c r="F251" s="1">
        <f t="shared" ref="F251:I251" si="105">SUM(F252:F254)</f>
        <v>3240</v>
      </c>
      <c r="G251" s="1">
        <f t="shared" si="105"/>
        <v>0</v>
      </c>
      <c r="H251" s="1">
        <f t="shared" si="105"/>
        <v>0</v>
      </c>
      <c r="I251" s="1">
        <f t="shared" si="105"/>
        <v>0</v>
      </c>
      <c r="J251" s="136" t="s">
        <v>130</v>
      </c>
      <c r="K251" s="143" t="s">
        <v>77</v>
      </c>
    </row>
    <row r="252" spans="1:12">
      <c r="A252" s="176"/>
      <c r="B252" s="172"/>
      <c r="C252" s="144"/>
      <c r="D252" s="27">
        <v>2016</v>
      </c>
      <c r="E252" s="1">
        <f t="shared" si="104"/>
        <v>3240</v>
      </c>
      <c r="F252" s="3">
        <v>3240</v>
      </c>
      <c r="G252" s="17"/>
      <c r="H252" s="17"/>
      <c r="I252" s="17"/>
      <c r="J252" s="137"/>
      <c r="K252" s="144"/>
    </row>
    <row r="253" spans="1:12">
      <c r="A253" s="176"/>
      <c r="B253" s="172"/>
      <c r="C253" s="144"/>
      <c r="D253" s="27">
        <v>2017</v>
      </c>
      <c r="E253" s="1">
        <f t="shared" si="104"/>
        <v>0</v>
      </c>
      <c r="F253" s="3"/>
      <c r="G253" s="17"/>
      <c r="H253" s="17"/>
      <c r="I253" s="17"/>
      <c r="J253" s="137"/>
      <c r="K253" s="144"/>
    </row>
    <row r="254" spans="1:12" ht="18" customHeight="1">
      <c r="A254" s="176"/>
      <c r="B254" s="172"/>
      <c r="C254" s="144"/>
      <c r="D254" s="27">
        <v>2018</v>
      </c>
      <c r="E254" s="1">
        <f t="shared" si="104"/>
        <v>0</v>
      </c>
      <c r="F254" s="3"/>
      <c r="G254" s="17"/>
      <c r="H254" s="17"/>
      <c r="I254" s="17"/>
      <c r="J254" s="139"/>
      <c r="K254" s="144"/>
    </row>
    <row r="255" spans="1:12" ht="15" customHeight="1">
      <c r="A255" s="176">
        <v>39</v>
      </c>
      <c r="B255" s="172" t="s">
        <v>100</v>
      </c>
      <c r="C255" s="143">
        <v>2017</v>
      </c>
      <c r="D255" s="30" t="s">
        <v>3</v>
      </c>
      <c r="E255" s="1">
        <f t="shared" ref="E255:E258" si="106">SUM(F255:I255)</f>
        <v>3280</v>
      </c>
      <c r="F255" s="1">
        <f t="shared" ref="F255:I255" si="107">SUM(F256:F258)</f>
        <v>3280</v>
      </c>
      <c r="G255" s="1">
        <f t="shared" si="107"/>
        <v>0</v>
      </c>
      <c r="H255" s="1">
        <f t="shared" si="107"/>
        <v>0</v>
      </c>
      <c r="I255" s="1">
        <f t="shared" si="107"/>
        <v>0</v>
      </c>
      <c r="J255" s="136" t="s">
        <v>131</v>
      </c>
      <c r="K255" s="143" t="s">
        <v>77</v>
      </c>
    </row>
    <row r="256" spans="1:12">
      <c r="A256" s="176"/>
      <c r="B256" s="172"/>
      <c r="C256" s="144"/>
      <c r="D256" s="30">
        <v>2016</v>
      </c>
      <c r="E256" s="1">
        <f t="shared" si="106"/>
        <v>0</v>
      </c>
      <c r="F256" s="3"/>
      <c r="G256" s="17"/>
      <c r="H256" s="17"/>
      <c r="I256" s="17"/>
      <c r="J256" s="137"/>
      <c r="K256" s="144"/>
    </row>
    <row r="257" spans="1:12">
      <c r="A257" s="176"/>
      <c r="B257" s="172"/>
      <c r="C257" s="144"/>
      <c r="D257" s="30">
        <v>2017</v>
      </c>
      <c r="E257" s="1">
        <f t="shared" si="106"/>
        <v>3280</v>
      </c>
      <c r="F257" s="37">
        <v>3280</v>
      </c>
      <c r="G257" s="17"/>
      <c r="H257" s="17"/>
      <c r="I257" s="17"/>
      <c r="J257" s="137"/>
      <c r="K257" s="144"/>
    </row>
    <row r="258" spans="1:12" ht="15.75" customHeight="1">
      <c r="A258" s="176"/>
      <c r="B258" s="172"/>
      <c r="C258" s="144"/>
      <c r="D258" s="30">
        <v>2018</v>
      </c>
      <c r="E258" s="1">
        <f t="shared" si="106"/>
        <v>0</v>
      </c>
      <c r="F258" s="3"/>
      <c r="G258" s="17"/>
      <c r="H258" s="17"/>
      <c r="I258" s="17"/>
      <c r="J258" s="139"/>
      <c r="K258" s="144"/>
    </row>
    <row r="259" spans="1:12" ht="15" customHeight="1">
      <c r="A259" s="178"/>
      <c r="B259" s="179"/>
      <c r="C259" s="180"/>
      <c r="D259" s="35" t="s">
        <v>3</v>
      </c>
      <c r="E259" s="33">
        <f>SUM(E260:E262)</f>
        <v>6520</v>
      </c>
      <c r="F259" s="33">
        <f t="shared" ref="F259:H259" si="108">SUM(F260:F262)</f>
        <v>6520</v>
      </c>
      <c r="G259" s="33">
        <f t="shared" si="108"/>
        <v>0</v>
      </c>
      <c r="H259" s="33">
        <f t="shared" si="108"/>
        <v>0</v>
      </c>
      <c r="I259" s="33">
        <f>SUM(I260:I262)</f>
        <v>0</v>
      </c>
      <c r="J259" s="182"/>
      <c r="K259" s="180"/>
      <c r="L259" s="14" t="s">
        <v>299</v>
      </c>
    </row>
    <row r="260" spans="1:12">
      <c r="A260" s="178"/>
      <c r="B260" s="179"/>
      <c r="C260" s="181"/>
      <c r="D260" s="35">
        <v>2016</v>
      </c>
      <c r="E260" s="36">
        <f>SUM(F260:I260)</f>
        <v>3240</v>
      </c>
      <c r="F260" s="36">
        <f>SUMIF($D251:$D258,D260,$F251:$F258)</f>
        <v>3240</v>
      </c>
      <c r="G260" s="26">
        <f>SUMIF($D252:$D258,D260,$G252:$G258)</f>
        <v>0</v>
      </c>
      <c r="H260" s="26">
        <f>SUMIF($D252:$D258,D260,$H252:$H258)</f>
        <v>0</v>
      </c>
      <c r="I260" s="26">
        <f>SUMIF($D252:$D258,D260,$I252:$I258)</f>
        <v>0</v>
      </c>
      <c r="J260" s="183"/>
      <c r="K260" s="181"/>
    </row>
    <row r="261" spans="1:12">
      <c r="A261" s="178"/>
      <c r="B261" s="179"/>
      <c r="C261" s="181"/>
      <c r="D261" s="35">
        <v>2017</v>
      </c>
      <c r="E261" s="36">
        <f t="shared" ref="E261:E270" si="109">SUM(F261:I261)</f>
        <v>3280</v>
      </c>
      <c r="F261" s="36">
        <f>SUMIF($D252:$D259,D261,$F252:$F259)</f>
        <v>3280</v>
      </c>
      <c r="G261" s="26">
        <f>SUMIF($D252:$D258,D261,$G252:$G258)</f>
        <v>0</v>
      </c>
      <c r="H261" s="26">
        <f>SUMIF($D252:$D258,D261,$H252:$H258)</f>
        <v>0</v>
      </c>
      <c r="I261" s="26">
        <f>SUMIF($D252:$D258,D261,$I252:$I258)</f>
        <v>0</v>
      </c>
      <c r="J261" s="183"/>
      <c r="K261" s="181"/>
    </row>
    <row r="262" spans="1:12" ht="14.25" customHeight="1">
      <c r="A262" s="178"/>
      <c r="B262" s="179"/>
      <c r="C262" s="181"/>
      <c r="D262" s="35">
        <v>2018</v>
      </c>
      <c r="E262" s="36">
        <f t="shared" si="109"/>
        <v>0</v>
      </c>
      <c r="F262" s="36">
        <f>SUMIF($D251:$D258,D262,$F251:$F258)</f>
        <v>0</v>
      </c>
      <c r="G262" s="26">
        <f>SUMIF($D252:$D258,D262,$G252:$G258)</f>
        <v>0</v>
      </c>
      <c r="H262" s="26">
        <f>SUMIF($D252:$D258,D262,$H252:$H258)</f>
        <v>0</v>
      </c>
      <c r="I262" s="26">
        <f>SUMIF($D252:$D258,D262,$I252:$I258)</f>
        <v>0</v>
      </c>
      <c r="J262" s="184"/>
      <c r="K262" s="181"/>
    </row>
    <row r="263" spans="1:12" ht="15" customHeight="1">
      <c r="A263" s="176">
        <v>40</v>
      </c>
      <c r="B263" s="172" t="s">
        <v>79</v>
      </c>
      <c r="C263" s="143" t="s">
        <v>125</v>
      </c>
      <c r="D263" s="27" t="s">
        <v>3</v>
      </c>
      <c r="E263" s="1">
        <f t="shared" si="109"/>
        <v>6000</v>
      </c>
      <c r="F263" s="1">
        <f t="shared" ref="F263:I263" si="110">SUM(F264:F266)</f>
        <v>6000</v>
      </c>
      <c r="G263" s="1">
        <f t="shared" si="110"/>
        <v>0</v>
      </c>
      <c r="H263" s="1">
        <f t="shared" si="110"/>
        <v>0</v>
      </c>
      <c r="I263" s="1">
        <f t="shared" si="110"/>
        <v>0</v>
      </c>
      <c r="J263" s="136" t="s">
        <v>131</v>
      </c>
      <c r="K263" s="143" t="s">
        <v>78</v>
      </c>
      <c r="L263" s="14" t="s">
        <v>298</v>
      </c>
    </row>
    <row r="264" spans="1:12">
      <c r="A264" s="176"/>
      <c r="B264" s="172"/>
      <c r="C264" s="144"/>
      <c r="D264" s="27">
        <v>2016</v>
      </c>
      <c r="E264" s="1">
        <f t="shared" si="109"/>
        <v>500</v>
      </c>
      <c r="F264" s="3">
        <v>500</v>
      </c>
      <c r="G264" s="17"/>
      <c r="H264" s="17"/>
      <c r="I264" s="17"/>
      <c r="J264" s="137"/>
      <c r="K264" s="144"/>
    </row>
    <row r="265" spans="1:12">
      <c r="A265" s="176"/>
      <c r="B265" s="172"/>
      <c r="C265" s="144"/>
      <c r="D265" s="27">
        <v>2017</v>
      </c>
      <c r="E265" s="1">
        <f t="shared" si="109"/>
        <v>5500</v>
      </c>
      <c r="F265" s="3">
        <v>5500</v>
      </c>
      <c r="G265" s="17"/>
      <c r="H265" s="17"/>
      <c r="I265" s="17"/>
      <c r="J265" s="137"/>
      <c r="K265" s="144"/>
    </row>
    <row r="266" spans="1:12" ht="20.25" customHeight="1">
      <c r="A266" s="176"/>
      <c r="B266" s="172"/>
      <c r="C266" s="144"/>
      <c r="D266" s="27">
        <v>2018</v>
      </c>
      <c r="E266" s="1">
        <f t="shared" si="109"/>
        <v>0</v>
      </c>
      <c r="F266" s="3"/>
      <c r="G266" s="17"/>
      <c r="H266" s="17"/>
      <c r="I266" s="17"/>
      <c r="J266" s="139"/>
      <c r="K266" s="144"/>
    </row>
    <row r="267" spans="1:12" ht="15" customHeight="1">
      <c r="A267" s="176">
        <v>41</v>
      </c>
      <c r="B267" s="172" t="s">
        <v>80</v>
      </c>
      <c r="C267" s="143" t="s">
        <v>125</v>
      </c>
      <c r="D267" s="27" t="s">
        <v>3</v>
      </c>
      <c r="E267" s="1">
        <f t="shared" si="109"/>
        <v>15950</v>
      </c>
      <c r="F267" s="1">
        <f t="shared" ref="F267:I267" si="111">SUM(F268:F270)</f>
        <v>15950</v>
      </c>
      <c r="G267" s="1">
        <f t="shared" si="111"/>
        <v>0</v>
      </c>
      <c r="H267" s="1">
        <f t="shared" si="111"/>
        <v>0</v>
      </c>
      <c r="I267" s="1">
        <f t="shared" si="111"/>
        <v>0</v>
      </c>
      <c r="J267" s="136" t="s">
        <v>131</v>
      </c>
      <c r="K267" s="143" t="s">
        <v>78</v>
      </c>
      <c r="L267" s="14" t="s">
        <v>299</v>
      </c>
    </row>
    <row r="268" spans="1:12">
      <c r="A268" s="176"/>
      <c r="B268" s="172"/>
      <c r="C268" s="144"/>
      <c r="D268" s="27">
        <v>2016</v>
      </c>
      <c r="E268" s="1">
        <f t="shared" si="109"/>
        <v>1450</v>
      </c>
      <c r="F268" s="3">
        <v>1450</v>
      </c>
      <c r="G268" s="17"/>
      <c r="H268" s="17"/>
      <c r="I268" s="17"/>
      <c r="J268" s="137"/>
      <c r="K268" s="144"/>
    </row>
    <row r="269" spans="1:12">
      <c r="A269" s="176"/>
      <c r="B269" s="172"/>
      <c r="C269" s="144"/>
      <c r="D269" s="27">
        <v>2017</v>
      </c>
      <c r="E269" s="1">
        <f t="shared" si="109"/>
        <v>14500</v>
      </c>
      <c r="F269" s="3">
        <v>14500</v>
      </c>
      <c r="G269" s="17"/>
      <c r="H269" s="17"/>
      <c r="I269" s="17"/>
      <c r="J269" s="137"/>
      <c r="K269" s="144"/>
    </row>
    <row r="270" spans="1:12" ht="14.25" customHeight="1">
      <c r="A270" s="176"/>
      <c r="B270" s="172"/>
      <c r="C270" s="144"/>
      <c r="D270" s="27">
        <v>2018</v>
      </c>
      <c r="E270" s="1">
        <f t="shared" si="109"/>
        <v>0</v>
      </c>
      <c r="F270" s="3"/>
      <c r="G270" s="17"/>
      <c r="H270" s="17"/>
      <c r="I270" s="17"/>
      <c r="J270" s="139"/>
      <c r="K270" s="144"/>
    </row>
    <row r="271" spans="1:12" ht="15" customHeight="1">
      <c r="A271" s="178"/>
      <c r="B271" s="179"/>
      <c r="C271" s="180"/>
      <c r="D271" s="35" t="s">
        <v>3</v>
      </c>
      <c r="E271" s="33">
        <f>SUM(E272:E274)</f>
        <v>21950</v>
      </c>
      <c r="F271" s="33">
        <f t="shared" ref="F271:I271" si="112">SUM(F272:F274)</f>
        <v>21950</v>
      </c>
      <c r="G271" s="33">
        <f t="shared" si="112"/>
        <v>0</v>
      </c>
      <c r="H271" s="33">
        <f t="shared" si="112"/>
        <v>0</v>
      </c>
      <c r="I271" s="33">
        <f t="shared" si="112"/>
        <v>0</v>
      </c>
      <c r="J271" s="182"/>
      <c r="K271" s="180"/>
    </row>
    <row r="272" spans="1:12">
      <c r="A272" s="178"/>
      <c r="B272" s="179"/>
      <c r="C272" s="181"/>
      <c r="D272" s="35">
        <v>2016</v>
      </c>
      <c r="E272" s="36">
        <f>SUM(F272:I272)</f>
        <v>1950</v>
      </c>
      <c r="F272" s="36">
        <f>SUMIF($D264:$D270,D272,$F264:$F270)</f>
        <v>1950</v>
      </c>
      <c r="G272" s="36">
        <f>SUMIF($D264:$D270,D272,$G264:$G270)</f>
        <v>0</v>
      </c>
      <c r="H272" s="36">
        <f>SUMIF($D264:$D270,D272,$H264:$H270)</f>
        <v>0</v>
      </c>
      <c r="I272" s="36">
        <f>SUMIF($D264:$D270,D272,$I264:$I270)</f>
        <v>0</v>
      </c>
      <c r="J272" s="183"/>
      <c r="K272" s="181"/>
    </row>
    <row r="273" spans="1:11">
      <c r="A273" s="178"/>
      <c r="B273" s="179"/>
      <c r="C273" s="181"/>
      <c r="D273" s="35">
        <v>2017</v>
      </c>
      <c r="E273" s="36">
        <f t="shared" ref="E273:E322" si="113">SUM(F273:I273)</f>
        <v>20000</v>
      </c>
      <c r="F273" s="36">
        <f>SUMIF($D264:$D270,D273,$F264:$F270)</f>
        <v>20000</v>
      </c>
      <c r="G273" s="36">
        <f>SUMIF($D264:$D270,D273,$G264:$G270)</f>
        <v>0</v>
      </c>
      <c r="H273" s="36">
        <f>SUMIF($D264:$D270,D273,$H264:$H270)</f>
        <v>0</v>
      </c>
      <c r="I273" s="36">
        <f>SUMIF($D264:$D270,D273,$I264:$I270)</f>
        <v>0</v>
      </c>
      <c r="J273" s="183"/>
      <c r="K273" s="181"/>
    </row>
    <row r="274" spans="1:11" ht="14.25" customHeight="1">
      <c r="A274" s="178"/>
      <c r="B274" s="179"/>
      <c r="C274" s="181"/>
      <c r="D274" s="35">
        <v>2018</v>
      </c>
      <c r="E274" s="36">
        <f t="shared" si="113"/>
        <v>0</v>
      </c>
      <c r="F274" s="36">
        <f>SUMIF($D264:$D270,D274,$F264:$F270)</f>
        <v>0</v>
      </c>
      <c r="G274" s="36">
        <f>SUMIF($D264:$D270,D274,$G264:$G270)</f>
        <v>0</v>
      </c>
      <c r="H274" s="36">
        <f>SUMIF($D264:$D270,D274,$H264:$H270)</f>
        <v>0</v>
      </c>
      <c r="I274" s="36">
        <f>SUMIF($D264:$D270,D274,$I264:$I270)</f>
        <v>0</v>
      </c>
      <c r="J274" s="184"/>
      <c r="K274" s="181"/>
    </row>
    <row r="275" spans="1:11" ht="15" customHeight="1">
      <c r="A275" s="176">
        <v>42</v>
      </c>
      <c r="B275" s="172" t="s">
        <v>296</v>
      </c>
      <c r="C275" s="143">
        <v>2016</v>
      </c>
      <c r="D275" s="27" t="s">
        <v>3</v>
      </c>
      <c r="E275" s="1">
        <f t="shared" si="113"/>
        <v>650.5</v>
      </c>
      <c r="F275" s="1">
        <f t="shared" ref="F275:I275" si="114">SUM(F276:F278)</f>
        <v>650.5</v>
      </c>
      <c r="G275" s="1">
        <f t="shared" si="114"/>
        <v>0</v>
      </c>
      <c r="H275" s="1">
        <f t="shared" si="114"/>
        <v>0</v>
      </c>
      <c r="I275" s="1">
        <f t="shared" si="114"/>
        <v>0</v>
      </c>
      <c r="J275" s="136" t="s">
        <v>130</v>
      </c>
      <c r="K275" s="143" t="s">
        <v>81</v>
      </c>
    </row>
    <row r="276" spans="1:11">
      <c r="A276" s="176"/>
      <c r="B276" s="172"/>
      <c r="C276" s="144"/>
      <c r="D276" s="27">
        <v>2016</v>
      </c>
      <c r="E276" s="1">
        <f t="shared" si="113"/>
        <v>650.5</v>
      </c>
      <c r="F276" s="3">
        <v>650.5</v>
      </c>
      <c r="G276" s="17"/>
      <c r="H276" s="17"/>
      <c r="I276" s="17"/>
      <c r="J276" s="137"/>
      <c r="K276" s="144"/>
    </row>
    <row r="277" spans="1:11">
      <c r="A277" s="176"/>
      <c r="B277" s="172"/>
      <c r="C277" s="144"/>
      <c r="D277" s="27">
        <v>2017</v>
      </c>
      <c r="E277" s="1">
        <f t="shared" si="113"/>
        <v>0</v>
      </c>
      <c r="F277" s="3"/>
      <c r="G277" s="17"/>
      <c r="H277" s="17"/>
      <c r="I277" s="17"/>
      <c r="J277" s="137"/>
      <c r="K277" s="144"/>
    </row>
    <row r="278" spans="1:11" ht="20.25" customHeight="1">
      <c r="A278" s="176"/>
      <c r="B278" s="172"/>
      <c r="C278" s="144"/>
      <c r="D278" s="27">
        <v>2018</v>
      </c>
      <c r="E278" s="1">
        <f t="shared" si="113"/>
        <v>0</v>
      </c>
      <c r="F278" s="3"/>
      <c r="G278" s="17"/>
      <c r="H278" s="17"/>
      <c r="I278" s="17"/>
      <c r="J278" s="139"/>
      <c r="K278" s="144"/>
    </row>
    <row r="279" spans="1:11" ht="15" customHeight="1">
      <c r="A279" s="176">
        <v>43</v>
      </c>
      <c r="B279" s="172" t="s">
        <v>82</v>
      </c>
      <c r="C279" s="143">
        <v>2016</v>
      </c>
      <c r="D279" s="27" t="s">
        <v>3</v>
      </c>
      <c r="E279" s="1">
        <f t="shared" ref="E279:E282" si="115">SUM(F279:I279)</f>
        <v>781.8</v>
      </c>
      <c r="F279" s="1">
        <f t="shared" ref="F279:I279" si="116">SUM(F280:F282)</f>
        <v>781.8</v>
      </c>
      <c r="G279" s="1">
        <f t="shared" si="116"/>
        <v>0</v>
      </c>
      <c r="H279" s="1">
        <f t="shared" si="116"/>
        <v>0</v>
      </c>
      <c r="I279" s="1">
        <f t="shared" si="116"/>
        <v>0</v>
      </c>
      <c r="J279" s="136" t="s">
        <v>130</v>
      </c>
      <c r="K279" s="143" t="s">
        <v>81</v>
      </c>
    </row>
    <row r="280" spans="1:11">
      <c r="A280" s="176"/>
      <c r="B280" s="172"/>
      <c r="C280" s="144"/>
      <c r="D280" s="27">
        <v>2016</v>
      </c>
      <c r="E280" s="1">
        <f t="shared" si="115"/>
        <v>781.8</v>
      </c>
      <c r="F280" s="3">
        <v>781.8</v>
      </c>
      <c r="G280" s="17"/>
      <c r="H280" s="17"/>
      <c r="I280" s="17"/>
      <c r="J280" s="137"/>
      <c r="K280" s="144"/>
    </row>
    <row r="281" spans="1:11">
      <c r="A281" s="176"/>
      <c r="B281" s="172"/>
      <c r="C281" s="144"/>
      <c r="D281" s="27">
        <v>2017</v>
      </c>
      <c r="E281" s="1">
        <f t="shared" si="115"/>
        <v>0</v>
      </c>
      <c r="F281" s="3"/>
      <c r="G281" s="17"/>
      <c r="H281" s="17"/>
      <c r="I281" s="17"/>
      <c r="J281" s="137"/>
      <c r="K281" s="144"/>
    </row>
    <row r="282" spans="1:11" ht="14.25" customHeight="1">
      <c r="A282" s="176"/>
      <c r="B282" s="172"/>
      <c r="C282" s="144"/>
      <c r="D282" s="27">
        <v>2018</v>
      </c>
      <c r="E282" s="1">
        <f t="shared" si="115"/>
        <v>0</v>
      </c>
      <c r="F282" s="3"/>
      <c r="G282" s="17"/>
      <c r="H282" s="17"/>
      <c r="I282" s="17"/>
      <c r="J282" s="139"/>
      <c r="K282" s="144"/>
    </row>
    <row r="283" spans="1:11" ht="15" customHeight="1">
      <c r="A283" s="176">
        <v>44</v>
      </c>
      <c r="B283" s="172" t="s">
        <v>297</v>
      </c>
      <c r="C283" s="143">
        <v>2016</v>
      </c>
      <c r="D283" s="131" t="s">
        <v>3</v>
      </c>
      <c r="E283" s="1">
        <f t="shared" ref="E283:E286" si="117">SUM(F283:I283)</f>
        <v>179.7</v>
      </c>
      <c r="F283" s="1">
        <f t="shared" ref="F283:I283" si="118">SUM(F284:F286)</f>
        <v>179.7</v>
      </c>
      <c r="G283" s="1">
        <f t="shared" si="118"/>
        <v>0</v>
      </c>
      <c r="H283" s="1">
        <f t="shared" si="118"/>
        <v>0</v>
      </c>
      <c r="I283" s="1">
        <f t="shared" si="118"/>
        <v>0</v>
      </c>
      <c r="J283" s="136" t="s">
        <v>130</v>
      </c>
      <c r="K283" s="143" t="s">
        <v>81</v>
      </c>
    </row>
    <row r="284" spans="1:11">
      <c r="A284" s="176"/>
      <c r="B284" s="172"/>
      <c r="C284" s="144"/>
      <c r="D284" s="131">
        <v>2016</v>
      </c>
      <c r="E284" s="1">
        <f t="shared" si="117"/>
        <v>179.7</v>
      </c>
      <c r="F284" s="37">
        <v>179.7</v>
      </c>
      <c r="G284" s="17"/>
      <c r="H284" s="17"/>
      <c r="I284" s="17"/>
      <c r="J284" s="137"/>
      <c r="K284" s="144"/>
    </row>
    <row r="285" spans="1:11">
      <c r="A285" s="176"/>
      <c r="B285" s="172"/>
      <c r="C285" s="144"/>
      <c r="D285" s="131">
        <v>2017</v>
      </c>
      <c r="E285" s="1">
        <f t="shared" si="117"/>
        <v>0</v>
      </c>
      <c r="F285" s="3"/>
      <c r="G285" s="17"/>
      <c r="H285" s="17"/>
      <c r="I285" s="17"/>
      <c r="J285" s="137"/>
      <c r="K285" s="144"/>
    </row>
    <row r="286" spans="1:11" ht="14.25" customHeight="1">
      <c r="A286" s="176"/>
      <c r="B286" s="172"/>
      <c r="C286" s="144"/>
      <c r="D286" s="131">
        <v>2018</v>
      </c>
      <c r="E286" s="1">
        <f t="shared" si="117"/>
        <v>0</v>
      </c>
      <c r="F286" s="3"/>
      <c r="G286" s="17"/>
      <c r="H286" s="17"/>
      <c r="I286" s="17"/>
      <c r="J286" s="139"/>
      <c r="K286" s="144"/>
    </row>
    <row r="287" spans="1:11" ht="15" customHeight="1">
      <c r="A287" s="176">
        <v>45</v>
      </c>
      <c r="B287" s="172" t="s">
        <v>107</v>
      </c>
      <c r="C287" s="143">
        <v>2017</v>
      </c>
      <c r="D287" s="30" t="s">
        <v>3</v>
      </c>
      <c r="E287" s="1">
        <f t="shared" ref="E287:E290" si="119">SUM(F287:I287)</f>
        <v>22046</v>
      </c>
      <c r="F287" s="1">
        <f t="shared" ref="F287:I287" si="120">SUM(F288:F290)</f>
        <v>22046</v>
      </c>
      <c r="G287" s="1">
        <f t="shared" si="120"/>
        <v>0</v>
      </c>
      <c r="H287" s="1">
        <f t="shared" si="120"/>
        <v>0</v>
      </c>
      <c r="I287" s="1">
        <f t="shared" si="120"/>
        <v>0</v>
      </c>
      <c r="J287" s="136" t="s">
        <v>131</v>
      </c>
      <c r="K287" s="143" t="s">
        <v>81</v>
      </c>
    </row>
    <row r="288" spans="1:11">
      <c r="A288" s="176"/>
      <c r="B288" s="172"/>
      <c r="C288" s="144"/>
      <c r="D288" s="30">
        <v>2016</v>
      </c>
      <c r="E288" s="1">
        <f t="shared" si="119"/>
        <v>0</v>
      </c>
      <c r="F288" s="3"/>
      <c r="G288" s="17"/>
      <c r="H288" s="17"/>
      <c r="I288" s="17"/>
      <c r="J288" s="137"/>
      <c r="K288" s="144"/>
    </row>
    <row r="289" spans="1:11">
      <c r="A289" s="176"/>
      <c r="B289" s="172"/>
      <c r="C289" s="144"/>
      <c r="D289" s="30">
        <v>2017</v>
      </c>
      <c r="E289" s="1">
        <f t="shared" si="119"/>
        <v>22046</v>
      </c>
      <c r="F289" s="3">
        <v>22046</v>
      </c>
      <c r="G289" s="17"/>
      <c r="H289" s="17"/>
      <c r="I289" s="17"/>
      <c r="J289" s="137"/>
      <c r="K289" s="144"/>
    </row>
    <row r="290" spans="1:11" ht="14.25" customHeight="1">
      <c r="A290" s="176"/>
      <c r="B290" s="172"/>
      <c r="C290" s="144"/>
      <c r="D290" s="30">
        <v>2018</v>
      </c>
      <c r="E290" s="1">
        <f t="shared" si="119"/>
        <v>0</v>
      </c>
      <c r="F290" s="3"/>
      <c r="G290" s="17"/>
      <c r="H290" s="17"/>
      <c r="I290" s="17"/>
      <c r="J290" s="139"/>
      <c r="K290" s="144"/>
    </row>
    <row r="291" spans="1:11" ht="15" customHeight="1">
      <c r="A291" s="176">
        <v>46</v>
      </c>
      <c r="B291" s="172" t="s">
        <v>108</v>
      </c>
      <c r="C291" s="143">
        <v>2017</v>
      </c>
      <c r="D291" s="30" t="s">
        <v>3</v>
      </c>
      <c r="E291" s="1">
        <f t="shared" ref="E291:E294" si="121">SUM(F291:I291)</f>
        <v>11889</v>
      </c>
      <c r="F291" s="1">
        <f t="shared" ref="F291:I291" si="122">SUM(F292:F294)</f>
        <v>11889</v>
      </c>
      <c r="G291" s="1">
        <f t="shared" si="122"/>
        <v>0</v>
      </c>
      <c r="H291" s="1">
        <f t="shared" si="122"/>
        <v>0</v>
      </c>
      <c r="I291" s="1">
        <f t="shared" si="122"/>
        <v>0</v>
      </c>
      <c r="J291" s="136" t="s">
        <v>131</v>
      </c>
      <c r="K291" s="143" t="s">
        <v>81</v>
      </c>
    </row>
    <row r="292" spans="1:11">
      <c r="A292" s="176"/>
      <c r="B292" s="172"/>
      <c r="C292" s="144"/>
      <c r="D292" s="30">
        <v>2016</v>
      </c>
      <c r="E292" s="1">
        <f t="shared" si="121"/>
        <v>0</v>
      </c>
      <c r="F292" s="3"/>
      <c r="G292" s="17"/>
      <c r="H292" s="17"/>
      <c r="I292" s="17"/>
      <c r="J292" s="137"/>
      <c r="K292" s="144"/>
    </row>
    <row r="293" spans="1:11">
      <c r="A293" s="176"/>
      <c r="B293" s="172"/>
      <c r="C293" s="144"/>
      <c r="D293" s="30">
        <v>2017</v>
      </c>
      <c r="E293" s="1">
        <f t="shared" si="121"/>
        <v>11889</v>
      </c>
      <c r="F293" s="3">
        <v>11889</v>
      </c>
      <c r="G293" s="17"/>
      <c r="H293" s="17"/>
      <c r="I293" s="17"/>
      <c r="J293" s="137"/>
      <c r="K293" s="144"/>
    </row>
    <row r="294" spans="1:11" ht="14.25" customHeight="1">
      <c r="A294" s="176"/>
      <c r="B294" s="172"/>
      <c r="C294" s="144"/>
      <c r="D294" s="30">
        <v>2018</v>
      </c>
      <c r="E294" s="1">
        <f t="shared" si="121"/>
        <v>0</v>
      </c>
      <c r="F294" s="3"/>
      <c r="G294" s="17"/>
      <c r="H294" s="17"/>
      <c r="I294" s="17"/>
      <c r="J294" s="139"/>
      <c r="K294" s="144"/>
    </row>
    <row r="295" spans="1:11" ht="15" customHeight="1">
      <c r="A295" s="176">
        <v>47</v>
      </c>
      <c r="B295" s="172" t="s">
        <v>103</v>
      </c>
      <c r="C295" s="143" t="s">
        <v>120</v>
      </c>
      <c r="D295" s="30" t="s">
        <v>3</v>
      </c>
      <c r="E295" s="1">
        <f t="shared" ref="E295:E298" si="123">SUM(F295:I295)</f>
        <v>7042.8099999999995</v>
      </c>
      <c r="F295" s="1">
        <f t="shared" ref="F295:I295" si="124">SUM(F296:F298)</f>
        <v>7042.8099999999995</v>
      </c>
      <c r="G295" s="1">
        <f t="shared" si="124"/>
        <v>0</v>
      </c>
      <c r="H295" s="1">
        <f t="shared" si="124"/>
        <v>0</v>
      </c>
      <c r="I295" s="1">
        <f t="shared" si="124"/>
        <v>0</v>
      </c>
      <c r="J295" s="136" t="s">
        <v>133</v>
      </c>
      <c r="K295" s="143" t="s">
        <v>81</v>
      </c>
    </row>
    <row r="296" spans="1:11">
      <c r="A296" s="176"/>
      <c r="B296" s="172"/>
      <c r="C296" s="144"/>
      <c r="D296" s="30">
        <v>2016</v>
      </c>
      <c r="E296" s="1">
        <f t="shared" si="123"/>
        <v>0</v>
      </c>
      <c r="F296" s="3"/>
      <c r="G296" s="17"/>
      <c r="H296" s="17"/>
      <c r="I296" s="17"/>
      <c r="J296" s="137"/>
      <c r="K296" s="144"/>
    </row>
    <row r="297" spans="1:11">
      <c r="A297" s="176"/>
      <c r="B297" s="172"/>
      <c r="C297" s="144"/>
      <c r="D297" s="30">
        <v>2017</v>
      </c>
      <c r="E297" s="1">
        <f t="shared" si="123"/>
        <v>3500</v>
      </c>
      <c r="F297" s="3">
        <v>3500</v>
      </c>
      <c r="G297" s="17"/>
      <c r="H297" s="17"/>
      <c r="I297" s="17"/>
      <c r="J297" s="137"/>
      <c r="K297" s="144"/>
    </row>
    <row r="298" spans="1:11" ht="15" customHeight="1">
      <c r="A298" s="176"/>
      <c r="B298" s="172"/>
      <c r="C298" s="144"/>
      <c r="D298" s="30">
        <v>2018</v>
      </c>
      <c r="E298" s="1">
        <f t="shared" si="123"/>
        <v>3542.81</v>
      </c>
      <c r="F298" s="3">
        <v>3542.81</v>
      </c>
      <c r="G298" s="17"/>
      <c r="H298" s="17"/>
      <c r="I298" s="17"/>
      <c r="J298" s="139"/>
      <c r="K298" s="144"/>
    </row>
    <row r="299" spans="1:11" ht="15" customHeight="1">
      <c r="A299" s="176">
        <v>48</v>
      </c>
      <c r="B299" s="172" t="s">
        <v>117</v>
      </c>
      <c r="C299" s="143">
        <v>2017</v>
      </c>
      <c r="D299" s="30" t="s">
        <v>3</v>
      </c>
      <c r="E299" s="1">
        <f t="shared" ref="E299:E302" si="125">SUM(F299:I299)</f>
        <v>2311.06</v>
      </c>
      <c r="F299" s="1">
        <f t="shared" ref="F299:I299" si="126">SUM(F300:F302)</f>
        <v>2311.06</v>
      </c>
      <c r="G299" s="1">
        <f t="shared" si="126"/>
        <v>0</v>
      </c>
      <c r="H299" s="1">
        <f t="shared" si="126"/>
        <v>0</v>
      </c>
      <c r="I299" s="1">
        <f t="shared" si="126"/>
        <v>0</v>
      </c>
      <c r="J299" s="136"/>
      <c r="K299" s="143" t="s">
        <v>81</v>
      </c>
    </row>
    <row r="300" spans="1:11">
      <c r="A300" s="176"/>
      <c r="B300" s="172"/>
      <c r="C300" s="144"/>
      <c r="D300" s="30">
        <v>2016</v>
      </c>
      <c r="E300" s="1">
        <f t="shared" si="125"/>
        <v>0</v>
      </c>
      <c r="F300" s="3"/>
      <c r="G300" s="17"/>
      <c r="H300" s="17"/>
      <c r="I300" s="17"/>
      <c r="J300" s="137"/>
      <c r="K300" s="144"/>
    </row>
    <row r="301" spans="1:11">
      <c r="A301" s="176"/>
      <c r="B301" s="172"/>
      <c r="C301" s="144"/>
      <c r="D301" s="30">
        <v>2017</v>
      </c>
      <c r="E301" s="1">
        <f t="shared" si="125"/>
        <v>2311.06</v>
      </c>
      <c r="F301" s="3">
        <v>2311.06</v>
      </c>
      <c r="G301" s="17"/>
      <c r="H301" s="17"/>
      <c r="I301" s="17"/>
      <c r="J301" s="137"/>
      <c r="K301" s="144"/>
    </row>
    <row r="302" spans="1:11" ht="15" customHeight="1">
      <c r="A302" s="176"/>
      <c r="B302" s="172"/>
      <c r="C302" s="144"/>
      <c r="D302" s="30">
        <v>2018</v>
      </c>
      <c r="E302" s="1">
        <f t="shared" si="125"/>
        <v>0</v>
      </c>
      <c r="F302" s="3"/>
      <c r="G302" s="17"/>
      <c r="H302" s="17"/>
      <c r="I302" s="17"/>
      <c r="J302" s="139"/>
      <c r="K302" s="144"/>
    </row>
    <row r="303" spans="1:11" ht="15" customHeight="1">
      <c r="A303" s="176">
        <v>49</v>
      </c>
      <c r="B303" s="172" t="s">
        <v>83</v>
      </c>
      <c r="C303" s="143">
        <v>2016</v>
      </c>
      <c r="D303" s="27" t="s">
        <v>3</v>
      </c>
      <c r="E303" s="1">
        <f t="shared" ref="E303:E306" si="127">SUM(F303:I303)</f>
        <v>6060.01</v>
      </c>
      <c r="F303" s="1">
        <f t="shared" ref="F303:I303" si="128">SUM(F304:F306)</f>
        <v>6060.01</v>
      </c>
      <c r="G303" s="1">
        <f t="shared" si="128"/>
        <v>0</v>
      </c>
      <c r="H303" s="1">
        <f t="shared" si="128"/>
        <v>0</v>
      </c>
      <c r="I303" s="1">
        <f t="shared" si="128"/>
        <v>0</v>
      </c>
      <c r="J303" s="136" t="s">
        <v>130</v>
      </c>
      <c r="K303" s="143" t="s">
        <v>81</v>
      </c>
    </row>
    <row r="304" spans="1:11">
      <c r="A304" s="176"/>
      <c r="B304" s="172"/>
      <c r="C304" s="144"/>
      <c r="D304" s="27">
        <v>2016</v>
      </c>
      <c r="E304" s="1">
        <f t="shared" si="127"/>
        <v>6060.01</v>
      </c>
      <c r="F304" s="37">
        <v>6060.01</v>
      </c>
      <c r="G304" s="17"/>
      <c r="H304" s="17"/>
      <c r="I304" s="17"/>
      <c r="J304" s="137"/>
      <c r="K304" s="144"/>
    </row>
    <row r="305" spans="1:11">
      <c r="A305" s="176"/>
      <c r="B305" s="172"/>
      <c r="C305" s="144"/>
      <c r="D305" s="27">
        <v>2017</v>
      </c>
      <c r="E305" s="1">
        <f t="shared" si="127"/>
        <v>0</v>
      </c>
      <c r="F305" s="3"/>
      <c r="G305" s="17"/>
      <c r="H305" s="17"/>
      <c r="I305" s="17"/>
      <c r="J305" s="137"/>
      <c r="K305" s="144"/>
    </row>
    <row r="306" spans="1:11" ht="15" customHeight="1">
      <c r="A306" s="176"/>
      <c r="B306" s="172"/>
      <c r="C306" s="144"/>
      <c r="D306" s="27">
        <v>2018</v>
      </c>
      <c r="E306" s="1">
        <f t="shared" si="127"/>
        <v>0</v>
      </c>
      <c r="F306" s="3"/>
      <c r="G306" s="17"/>
      <c r="H306" s="17"/>
      <c r="I306" s="17"/>
      <c r="J306" s="139"/>
      <c r="K306" s="144"/>
    </row>
    <row r="307" spans="1:11" ht="15" customHeight="1">
      <c r="A307" s="176">
        <v>50</v>
      </c>
      <c r="B307" s="172" t="s">
        <v>124</v>
      </c>
      <c r="C307" s="143">
        <v>2018</v>
      </c>
      <c r="D307" s="30" t="s">
        <v>3</v>
      </c>
      <c r="E307" s="1">
        <f t="shared" ref="E307:E310" si="129">SUM(F307:I307)</f>
        <v>25000</v>
      </c>
      <c r="F307" s="1">
        <f t="shared" ref="F307:I307" si="130">SUM(F308:F310)</f>
        <v>25000</v>
      </c>
      <c r="G307" s="1">
        <f t="shared" si="130"/>
        <v>0</v>
      </c>
      <c r="H307" s="1">
        <f t="shared" si="130"/>
        <v>0</v>
      </c>
      <c r="I307" s="1">
        <f t="shared" si="130"/>
        <v>0</v>
      </c>
      <c r="J307" s="136" t="s">
        <v>132</v>
      </c>
      <c r="K307" s="143" t="s">
        <v>81</v>
      </c>
    </row>
    <row r="308" spans="1:11">
      <c r="A308" s="176"/>
      <c r="B308" s="172"/>
      <c r="C308" s="144"/>
      <c r="D308" s="30">
        <v>2016</v>
      </c>
      <c r="E308" s="1">
        <f t="shared" si="129"/>
        <v>0</v>
      </c>
      <c r="F308" s="3"/>
      <c r="G308" s="17"/>
      <c r="H308" s="17"/>
      <c r="I308" s="17"/>
      <c r="J308" s="137"/>
      <c r="K308" s="144"/>
    </row>
    <row r="309" spans="1:11">
      <c r="A309" s="176"/>
      <c r="B309" s="172"/>
      <c r="C309" s="144"/>
      <c r="D309" s="30">
        <v>2017</v>
      </c>
      <c r="E309" s="1">
        <f t="shared" si="129"/>
        <v>0</v>
      </c>
      <c r="F309" s="3"/>
      <c r="G309" s="17"/>
      <c r="H309" s="17"/>
      <c r="I309" s="17"/>
      <c r="J309" s="137"/>
      <c r="K309" s="144"/>
    </row>
    <row r="310" spans="1:11" ht="15" customHeight="1">
      <c r="A310" s="176"/>
      <c r="B310" s="172"/>
      <c r="C310" s="144"/>
      <c r="D310" s="30">
        <v>2018</v>
      </c>
      <c r="E310" s="1">
        <f t="shared" si="129"/>
        <v>25000</v>
      </c>
      <c r="F310" s="3">
        <v>25000</v>
      </c>
      <c r="G310" s="17"/>
      <c r="H310" s="17"/>
      <c r="I310" s="17"/>
      <c r="J310" s="139"/>
      <c r="K310" s="144"/>
    </row>
    <row r="311" spans="1:11" ht="15" customHeight="1">
      <c r="A311" s="176">
        <v>51</v>
      </c>
      <c r="B311" s="172" t="s">
        <v>283</v>
      </c>
      <c r="C311" s="143">
        <v>2016</v>
      </c>
      <c r="D311" s="27" t="s">
        <v>3</v>
      </c>
      <c r="E311" s="1">
        <f t="shared" ref="E311:E314" si="131">SUM(F311:I311)</f>
        <v>23827.4</v>
      </c>
      <c r="F311" s="1">
        <f>SUM(F312:F314)</f>
        <v>23827.4</v>
      </c>
      <c r="G311" s="1">
        <f t="shared" ref="G311:I311" si="132">SUM(G312:G314)</f>
        <v>0</v>
      </c>
      <c r="H311" s="1">
        <f t="shared" si="132"/>
        <v>0</v>
      </c>
      <c r="I311" s="1">
        <f t="shared" si="132"/>
        <v>0</v>
      </c>
      <c r="J311" s="136" t="s">
        <v>130</v>
      </c>
      <c r="K311" s="143" t="s">
        <v>81</v>
      </c>
    </row>
    <row r="312" spans="1:11">
      <c r="A312" s="176"/>
      <c r="B312" s="172"/>
      <c r="C312" s="144"/>
      <c r="D312" s="27">
        <v>2016</v>
      </c>
      <c r="E312" s="1">
        <f>SUM(F312:I312)</f>
        <v>23827.4</v>
      </c>
      <c r="F312" s="37">
        <v>23827.4</v>
      </c>
      <c r="G312" s="17"/>
      <c r="H312" s="17"/>
      <c r="I312" s="17"/>
      <c r="J312" s="137"/>
      <c r="K312" s="144"/>
    </row>
    <row r="313" spans="1:11">
      <c r="A313" s="176"/>
      <c r="B313" s="172"/>
      <c r="C313" s="144"/>
      <c r="D313" s="27">
        <v>2017</v>
      </c>
      <c r="E313" s="1">
        <f t="shared" si="131"/>
        <v>0</v>
      </c>
      <c r="F313" s="37"/>
      <c r="G313" s="17"/>
      <c r="H313" s="17"/>
      <c r="I313" s="17"/>
      <c r="J313" s="137"/>
      <c r="K313" s="144"/>
    </row>
    <row r="314" spans="1:11" ht="15" customHeight="1">
      <c r="A314" s="176"/>
      <c r="B314" s="172"/>
      <c r="C314" s="144"/>
      <c r="D314" s="27">
        <v>2018</v>
      </c>
      <c r="E314" s="1">
        <f t="shared" si="131"/>
        <v>0</v>
      </c>
      <c r="F314" s="37"/>
      <c r="G314" s="17"/>
      <c r="H314" s="17"/>
      <c r="I314" s="17"/>
      <c r="J314" s="139"/>
      <c r="K314" s="144"/>
    </row>
    <row r="315" spans="1:11" ht="15" customHeight="1">
      <c r="A315" s="176">
        <v>52</v>
      </c>
      <c r="B315" s="172" t="s">
        <v>284</v>
      </c>
      <c r="C315" s="143">
        <v>2016</v>
      </c>
      <c r="D315" s="53" t="s">
        <v>3</v>
      </c>
      <c r="E315" s="1">
        <f t="shared" ref="E315" si="133">SUM(F315:I315)</f>
        <v>11172.6</v>
      </c>
      <c r="F315" s="38">
        <f>SUM(F316:F318)</f>
        <v>11172.6</v>
      </c>
      <c r="G315" s="1">
        <f t="shared" ref="G315:I315" si="134">SUM(G316:G318)</f>
        <v>0</v>
      </c>
      <c r="H315" s="1">
        <f t="shared" si="134"/>
        <v>0</v>
      </c>
      <c r="I315" s="1">
        <f t="shared" si="134"/>
        <v>0</v>
      </c>
      <c r="J315" s="136" t="s">
        <v>130</v>
      </c>
      <c r="K315" s="143" t="s">
        <v>81</v>
      </c>
    </row>
    <row r="316" spans="1:11">
      <c r="A316" s="176"/>
      <c r="B316" s="172"/>
      <c r="C316" s="144"/>
      <c r="D316" s="53">
        <v>2016</v>
      </c>
      <c r="E316" s="1">
        <f>SUM(F316:I316)</f>
        <v>11172.6</v>
      </c>
      <c r="F316" s="37">
        <v>11172.6</v>
      </c>
      <c r="G316" s="17"/>
      <c r="H316" s="17"/>
      <c r="I316" s="17"/>
      <c r="J316" s="137"/>
      <c r="K316" s="144"/>
    </row>
    <row r="317" spans="1:11">
      <c r="A317" s="176"/>
      <c r="B317" s="172"/>
      <c r="C317" s="144"/>
      <c r="D317" s="53">
        <v>2017</v>
      </c>
      <c r="E317" s="1">
        <f t="shared" ref="E317:E318" si="135">SUM(F317:I317)</f>
        <v>0</v>
      </c>
      <c r="F317" s="3"/>
      <c r="G317" s="17"/>
      <c r="H317" s="17"/>
      <c r="I317" s="17"/>
      <c r="J317" s="137"/>
      <c r="K317" s="144"/>
    </row>
    <row r="318" spans="1:11" ht="15" customHeight="1">
      <c r="A318" s="176"/>
      <c r="B318" s="172"/>
      <c r="C318" s="144"/>
      <c r="D318" s="53">
        <v>2018</v>
      </c>
      <c r="E318" s="1">
        <f t="shared" si="135"/>
        <v>0</v>
      </c>
      <c r="F318" s="3"/>
      <c r="G318" s="17"/>
      <c r="H318" s="17"/>
      <c r="I318" s="17"/>
      <c r="J318" s="139"/>
      <c r="K318" s="144"/>
    </row>
    <row r="319" spans="1:11" ht="15" customHeight="1">
      <c r="A319" s="176">
        <v>53</v>
      </c>
      <c r="B319" s="172" t="s">
        <v>89</v>
      </c>
      <c r="C319" s="143">
        <v>2016</v>
      </c>
      <c r="D319" s="27" t="s">
        <v>3</v>
      </c>
      <c r="E319" s="1">
        <f t="shared" si="113"/>
        <v>28700</v>
      </c>
      <c r="F319" s="1">
        <f>SUM(F320:F322)</f>
        <v>28700</v>
      </c>
      <c r="G319" s="1">
        <f t="shared" ref="G319:I319" si="136">SUM(G320:G322)</f>
        <v>0</v>
      </c>
      <c r="H319" s="1">
        <f t="shared" si="136"/>
        <v>0</v>
      </c>
      <c r="I319" s="1">
        <f t="shared" si="136"/>
        <v>0</v>
      </c>
      <c r="J319" s="136" t="s">
        <v>130</v>
      </c>
      <c r="K319" s="143" t="s">
        <v>195</v>
      </c>
    </row>
    <row r="320" spans="1:11">
      <c r="A320" s="176"/>
      <c r="B320" s="172"/>
      <c r="C320" s="144"/>
      <c r="D320" s="27">
        <v>2016</v>
      </c>
      <c r="E320" s="1">
        <f t="shared" si="113"/>
        <v>28700</v>
      </c>
      <c r="F320" s="3">
        <v>28700</v>
      </c>
      <c r="G320" s="17"/>
      <c r="H320" s="17"/>
      <c r="I320" s="17"/>
      <c r="J320" s="137"/>
      <c r="K320" s="144"/>
    </row>
    <row r="321" spans="1:12">
      <c r="A321" s="176"/>
      <c r="B321" s="172"/>
      <c r="C321" s="144"/>
      <c r="D321" s="27">
        <v>2017</v>
      </c>
      <c r="E321" s="1">
        <f t="shared" si="113"/>
        <v>0</v>
      </c>
      <c r="F321" s="3"/>
      <c r="G321" s="17"/>
      <c r="H321" s="17"/>
      <c r="I321" s="17"/>
      <c r="J321" s="137"/>
      <c r="K321" s="144"/>
    </row>
    <row r="322" spans="1:12" ht="12.75" customHeight="1">
      <c r="A322" s="176"/>
      <c r="B322" s="172"/>
      <c r="C322" s="144"/>
      <c r="D322" s="27">
        <v>2018</v>
      </c>
      <c r="E322" s="1">
        <f t="shared" si="113"/>
        <v>0</v>
      </c>
      <c r="F322" s="3"/>
      <c r="G322" s="17"/>
      <c r="H322" s="17"/>
      <c r="I322" s="17"/>
      <c r="J322" s="139"/>
      <c r="K322" s="144"/>
    </row>
    <row r="323" spans="1:12" ht="15" customHeight="1">
      <c r="A323" s="178"/>
      <c r="B323" s="179"/>
      <c r="C323" s="180"/>
      <c r="D323" s="35" t="s">
        <v>3</v>
      </c>
      <c r="E323" s="33">
        <f>SUM(E324:E326)</f>
        <v>139660.88</v>
      </c>
      <c r="F323" s="33">
        <f t="shared" ref="F323:I323" si="137">SUM(F324:F326)</f>
        <v>139660.88</v>
      </c>
      <c r="G323" s="33">
        <f t="shared" si="137"/>
        <v>0</v>
      </c>
      <c r="H323" s="33">
        <f t="shared" si="137"/>
        <v>0</v>
      </c>
      <c r="I323" s="33">
        <f t="shared" si="137"/>
        <v>0</v>
      </c>
      <c r="J323" s="182"/>
      <c r="K323" s="180"/>
      <c r="L323" s="14" t="s">
        <v>299</v>
      </c>
    </row>
    <row r="324" spans="1:12">
      <c r="A324" s="178"/>
      <c r="B324" s="179"/>
      <c r="C324" s="181"/>
      <c r="D324" s="35">
        <v>2016</v>
      </c>
      <c r="E324" s="36">
        <f>SUM(F324:I324)</f>
        <v>71372.010000000009</v>
      </c>
      <c r="F324" s="36">
        <f>SUMIF($D276:$D322,D324,$F276:$F322)</f>
        <v>71372.010000000009</v>
      </c>
      <c r="G324" s="36">
        <f>SUMIF($D276:$D322,D324,$G276:$G322)</f>
        <v>0</v>
      </c>
      <c r="H324" s="36">
        <f>SUMIF($D276:$D322,D324,$H276:$H322)</f>
        <v>0</v>
      </c>
      <c r="I324" s="36">
        <f>SUMIF($D276:$D322,D324,$I276:$I322)</f>
        <v>0</v>
      </c>
      <c r="J324" s="183"/>
      <c r="K324" s="181"/>
    </row>
    <row r="325" spans="1:12">
      <c r="A325" s="178"/>
      <c r="B325" s="179"/>
      <c r="C325" s="181"/>
      <c r="D325" s="35">
        <v>2017</v>
      </c>
      <c r="E325" s="36">
        <f t="shared" ref="E325:E330" si="138">SUM(F325:I325)</f>
        <v>39746.06</v>
      </c>
      <c r="F325" s="36">
        <f>SUMIF($D276:$D322,D325,$F276:$F322)</f>
        <v>39746.06</v>
      </c>
      <c r="G325" s="36">
        <f>SUMIF($D276:$D322,D325,$G276:$G322)</f>
        <v>0</v>
      </c>
      <c r="H325" s="36">
        <f>SUMIF($D276:$D322,D325,$H276:$H322)</f>
        <v>0</v>
      </c>
      <c r="I325" s="36">
        <f>SUMIF($D276:$D322,D325,$I276:$I322)</f>
        <v>0</v>
      </c>
      <c r="J325" s="183"/>
      <c r="K325" s="181"/>
    </row>
    <row r="326" spans="1:12" ht="15.75" customHeight="1">
      <c r="A326" s="178"/>
      <c r="B326" s="179"/>
      <c r="C326" s="181"/>
      <c r="D326" s="35">
        <v>2018</v>
      </c>
      <c r="E326" s="36">
        <f t="shared" si="138"/>
        <v>28542.81</v>
      </c>
      <c r="F326" s="36">
        <f>SUMIF($D276:$D322,D326,$F276:$F322)</f>
        <v>28542.81</v>
      </c>
      <c r="G326" s="36">
        <f>SUMIF($D276:$D322,D326,$G276:$G322)</f>
        <v>0</v>
      </c>
      <c r="H326" s="36">
        <f>SUMIF($D276:$D322,D326,$H276:$H322)</f>
        <v>0</v>
      </c>
      <c r="I326" s="36">
        <f>SUMIF($D276:$D322,D326,$I276:$I322)</f>
        <v>0</v>
      </c>
      <c r="J326" s="184"/>
      <c r="K326" s="181"/>
    </row>
    <row r="327" spans="1:12" ht="15" customHeight="1">
      <c r="A327" s="176">
        <v>54</v>
      </c>
      <c r="B327" s="177" t="s">
        <v>84</v>
      </c>
      <c r="C327" s="185">
        <v>2016</v>
      </c>
      <c r="D327" s="129" t="s">
        <v>3</v>
      </c>
      <c r="E327" s="38">
        <f t="shared" si="138"/>
        <v>8442.01</v>
      </c>
      <c r="F327" s="38">
        <f t="shared" ref="F327:I327" si="139">SUM(F328:F330)</f>
        <v>8442.01</v>
      </c>
      <c r="G327" s="38">
        <f t="shared" si="139"/>
        <v>0</v>
      </c>
      <c r="H327" s="38">
        <f t="shared" si="139"/>
        <v>0</v>
      </c>
      <c r="I327" s="38">
        <f t="shared" si="139"/>
        <v>0</v>
      </c>
      <c r="J327" s="187" t="s">
        <v>130</v>
      </c>
      <c r="K327" s="185" t="s">
        <v>288</v>
      </c>
    </row>
    <row r="328" spans="1:12">
      <c r="A328" s="176"/>
      <c r="B328" s="177"/>
      <c r="C328" s="186"/>
      <c r="D328" s="129">
        <v>2016</v>
      </c>
      <c r="E328" s="38">
        <f t="shared" si="138"/>
        <v>8442.01</v>
      </c>
      <c r="F328" s="37">
        <v>8442.01</v>
      </c>
      <c r="G328" s="130"/>
      <c r="H328" s="130"/>
      <c r="I328" s="130"/>
      <c r="J328" s="188"/>
      <c r="K328" s="186"/>
    </row>
    <row r="329" spans="1:12">
      <c r="A329" s="176"/>
      <c r="B329" s="177"/>
      <c r="C329" s="186"/>
      <c r="D329" s="129">
        <v>2017</v>
      </c>
      <c r="E329" s="38">
        <f t="shared" si="138"/>
        <v>0</v>
      </c>
      <c r="F329" s="37"/>
      <c r="G329" s="130"/>
      <c r="H329" s="130"/>
      <c r="I329" s="130"/>
      <c r="J329" s="188"/>
      <c r="K329" s="186"/>
    </row>
    <row r="330" spans="1:12" ht="13.5" customHeight="1">
      <c r="A330" s="176"/>
      <c r="B330" s="177"/>
      <c r="C330" s="186"/>
      <c r="D330" s="129">
        <v>2018</v>
      </c>
      <c r="E330" s="38">
        <f t="shared" si="138"/>
        <v>0</v>
      </c>
      <c r="F330" s="37"/>
      <c r="G330" s="130"/>
      <c r="H330" s="130"/>
      <c r="I330" s="130"/>
      <c r="J330" s="189"/>
      <c r="K330" s="186"/>
    </row>
    <row r="331" spans="1:12" ht="15" customHeight="1">
      <c r="A331" s="176">
        <v>55</v>
      </c>
      <c r="B331" s="177" t="s">
        <v>293</v>
      </c>
      <c r="C331" s="185">
        <v>2016</v>
      </c>
      <c r="D331" s="129" t="s">
        <v>3</v>
      </c>
      <c r="E331" s="38">
        <f t="shared" ref="E331:E334" si="140">SUM(F331:I331)</f>
        <v>3780.59</v>
      </c>
      <c r="F331" s="38">
        <f t="shared" ref="F331:I331" si="141">SUM(F332:F334)</f>
        <v>3780.59</v>
      </c>
      <c r="G331" s="38">
        <f t="shared" si="141"/>
        <v>0</v>
      </c>
      <c r="H331" s="38">
        <f t="shared" si="141"/>
        <v>0</v>
      </c>
      <c r="I331" s="38">
        <f t="shared" si="141"/>
        <v>0</v>
      </c>
      <c r="J331" s="187" t="s">
        <v>130</v>
      </c>
      <c r="K331" s="185" t="s">
        <v>288</v>
      </c>
    </row>
    <row r="332" spans="1:12">
      <c r="A332" s="176"/>
      <c r="B332" s="177"/>
      <c r="C332" s="186"/>
      <c r="D332" s="129">
        <v>2016</v>
      </c>
      <c r="E332" s="38">
        <f t="shared" si="140"/>
        <v>3780.59</v>
      </c>
      <c r="F332" s="37">
        <v>3780.59</v>
      </c>
      <c r="G332" s="130"/>
      <c r="H332" s="130"/>
      <c r="I332" s="130"/>
      <c r="J332" s="188"/>
      <c r="K332" s="186"/>
    </row>
    <row r="333" spans="1:12">
      <c r="A333" s="176"/>
      <c r="B333" s="177"/>
      <c r="C333" s="186"/>
      <c r="D333" s="129">
        <v>2017</v>
      </c>
      <c r="E333" s="38">
        <f t="shared" si="140"/>
        <v>0</v>
      </c>
      <c r="F333" s="37"/>
      <c r="G333" s="130"/>
      <c r="H333" s="130"/>
      <c r="I333" s="130"/>
      <c r="J333" s="188"/>
      <c r="K333" s="186"/>
    </row>
    <row r="334" spans="1:12" ht="13.5" customHeight="1">
      <c r="A334" s="176"/>
      <c r="B334" s="177"/>
      <c r="C334" s="186"/>
      <c r="D334" s="129">
        <v>2018</v>
      </c>
      <c r="E334" s="38">
        <f t="shared" si="140"/>
        <v>0</v>
      </c>
      <c r="F334" s="37"/>
      <c r="G334" s="130"/>
      <c r="H334" s="130"/>
      <c r="I334" s="130"/>
      <c r="J334" s="189"/>
      <c r="K334" s="186"/>
    </row>
    <row r="335" spans="1:12" ht="15" customHeight="1">
      <c r="A335" s="178"/>
      <c r="B335" s="179"/>
      <c r="C335" s="180"/>
      <c r="D335" s="35" t="s">
        <v>3</v>
      </c>
      <c r="E335" s="33">
        <f>SUM(E336:E338)</f>
        <v>12222.6</v>
      </c>
      <c r="F335" s="33">
        <f>SUM(F336:F338)</f>
        <v>12222.6</v>
      </c>
      <c r="G335" s="33">
        <f>SUM(G336:G338)</f>
        <v>0</v>
      </c>
      <c r="H335" s="33">
        <f>SUM(H336:H338)</f>
        <v>0</v>
      </c>
      <c r="I335" s="33">
        <f>SUM(I336:I338)</f>
        <v>0</v>
      </c>
      <c r="J335" s="182"/>
      <c r="K335" s="180"/>
      <c r="L335" s="14" t="s">
        <v>301</v>
      </c>
    </row>
    <row r="336" spans="1:12">
      <c r="A336" s="178"/>
      <c r="B336" s="179"/>
      <c r="C336" s="181"/>
      <c r="D336" s="35">
        <v>2016</v>
      </c>
      <c r="E336" s="36">
        <f>SUM(F336:I336)</f>
        <v>12222.6</v>
      </c>
      <c r="F336" s="36">
        <f>SUMIF($D327:$D334,D336,$F327:$F334)</f>
        <v>12222.6</v>
      </c>
      <c r="G336" s="36">
        <f>SUMIF($D327:$D334,D336,$G327:$G334)</f>
        <v>0</v>
      </c>
      <c r="H336" s="36">
        <f>SUMIF($D327:$D334,D336,$H327:$H334)</f>
        <v>0</v>
      </c>
      <c r="I336" s="36">
        <f>SUMIF($D327:$D334,D336,$I327:$I334)</f>
        <v>0</v>
      </c>
      <c r="J336" s="183"/>
      <c r="K336" s="181"/>
    </row>
    <row r="337" spans="1:12">
      <c r="A337" s="178"/>
      <c r="B337" s="179"/>
      <c r="C337" s="181"/>
      <c r="D337" s="35">
        <v>2017</v>
      </c>
      <c r="E337" s="36">
        <f>SUM(F337:I337)</f>
        <v>0</v>
      </c>
      <c r="F337" s="36">
        <f>SUMIF($D327:$D334,D337,$F327:$F334)</f>
        <v>0</v>
      </c>
      <c r="G337" s="36">
        <f>SUMIF($D327:$D334,D337,$G327:$G334)</f>
        <v>0</v>
      </c>
      <c r="H337" s="36">
        <f>SUMIF($D327:$D334,D337,$H327:$H334)</f>
        <v>0</v>
      </c>
      <c r="I337" s="36">
        <f>SUMIF($D327:$D334,D337,$I327:$I334)</f>
        <v>0</v>
      </c>
      <c r="J337" s="183"/>
      <c r="K337" s="181"/>
    </row>
    <row r="338" spans="1:12" ht="14.25" customHeight="1">
      <c r="A338" s="178"/>
      <c r="B338" s="179"/>
      <c r="C338" s="181"/>
      <c r="D338" s="35">
        <v>2018</v>
      </c>
      <c r="E338" s="36">
        <f t="shared" ref="E338:E366" si="142">SUM(F338:I338)</f>
        <v>0</v>
      </c>
      <c r="F338" s="36">
        <f>SUMIF($D327:$D334,D338,$F327:$F334)</f>
        <v>0</v>
      </c>
      <c r="G338" s="36">
        <f>SUMIF($D327:$D334,D338,$G327:$G334)</f>
        <v>0</v>
      </c>
      <c r="H338" s="36">
        <f>SUMIF($D327:$D334,D338,$H327:$H334)</f>
        <v>0</v>
      </c>
      <c r="I338" s="36">
        <f>SUMIF($D327:$D334,D338,$I327:$I334)</f>
        <v>0</v>
      </c>
      <c r="J338" s="184"/>
      <c r="K338" s="181"/>
    </row>
    <row r="339" spans="1:12" ht="15" customHeight="1">
      <c r="A339" s="176">
        <v>56</v>
      </c>
      <c r="B339" s="172" t="s">
        <v>192</v>
      </c>
      <c r="C339" s="143">
        <v>2016</v>
      </c>
      <c r="D339" s="53" t="s">
        <v>3</v>
      </c>
      <c r="E339" s="1">
        <f t="shared" si="142"/>
        <v>7000</v>
      </c>
      <c r="F339" s="1">
        <f t="shared" ref="F339:I339" si="143">SUM(F340:F342)</f>
        <v>7000</v>
      </c>
      <c r="G339" s="1">
        <f t="shared" si="143"/>
        <v>0</v>
      </c>
      <c r="H339" s="1">
        <f t="shared" si="143"/>
        <v>0</v>
      </c>
      <c r="I339" s="1">
        <f t="shared" si="143"/>
        <v>0</v>
      </c>
      <c r="J339" s="136" t="s">
        <v>130</v>
      </c>
      <c r="K339" s="143" t="s">
        <v>193</v>
      </c>
    </row>
    <row r="340" spans="1:12">
      <c r="A340" s="176"/>
      <c r="B340" s="172"/>
      <c r="C340" s="144"/>
      <c r="D340" s="53">
        <v>2016</v>
      </c>
      <c r="E340" s="1">
        <f t="shared" si="142"/>
        <v>7000</v>
      </c>
      <c r="F340" s="3">
        <v>7000</v>
      </c>
      <c r="G340" s="17"/>
      <c r="H340" s="17"/>
      <c r="I340" s="17"/>
      <c r="J340" s="137"/>
      <c r="K340" s="144"/>
    </row>
    <row r="341" spans="1:12">
      <c r="A341" s="176"/>
      <c r="B341" s="172"/>
      <c r="C341" s="144"/>
      <c r="D341" s="53">
        <v>2017</v>
      </c>
      <c r="E341" s="1">
        <f t="shared" si="142"/>
        <v>0</v>
      </c>
      <c r="F341" s="3"/>
      <c r="G341" s="17"/>
      <c r="H341" s="17"/>
      <c r="I341" s="17"/>
      <c r="J341" s="137"/>
      <c r="K341" s="144"/>
    </row>
    <row r="342" spans="1:12" ht="13.5" customHeight="1">
      <c r="A342" s="176"/>
      <c r="B342" s="172"/>
      <c r="C342" s="144"/>
      <c r="D342" s="53">
        <v>2018</v>
      </c>
      <c r="E342" s="1">
        <f t="shared" si="142"/>
        <v>0</v>
      </c>
      <c r="F342" s="3"/>
      <c r="G342" s="17"/>
      <c r="H342" s="17"/>
      <c r="I342" s="17"/>
      <c r="J342" s="139"/>
      <c r="K342" s="144"/>
    </row>
    <row r="343" spans="1:12" ht="15" customHeight="1">
      <c r="A343" s="178"/>
      <c r="B343" s="179"/>
      <c r="C343" s="180"/>
      <c r="D343" s="35" t="s">
        <v>3</v>
      </c>
      <c r="E343" s="33">
        <f>SUM(E344:E346)</f>
        <v>7000</v>
      </c>
      <c r="F343" s="33">
        <f t="shared" ref="F343:H343" si="144">SUM(F344:F346)</f>
        <v>7000</v>
      </c>
      <c r="G343" s="33">
        <f t="shared" si="144"/>
        <v>0</v>
      </c>
      <c r="H343" s="33">
        <f t="shared" si="144"/>
        <v>0</v>
      </c>
      <c r="I343" s="33">
        <f>SUM(I344:I346)</f>
        <v>0</v>
      </c>
      <c r="J343" s="182"/>
      <c r="K343" s="180"/>
      <c r="L343" s="14" t="s">
        <v>299</v>
      </c>
    </row>
    <row r="344" spans="1:12">
      <c r="A344" s="178"/>
      <c r="B344" s="179"/>
      <c r="C344" s="181"/>
      <c r="D344" s="35">
        <v>2016</v>
      </c>
      <c r="E344" s="36">
        <f>SUM(F344:I344)</f>
        <v>7000</v>
      </c>
      <c r="F344" s="36">
        <f>SUMIF($D339:$D342,D344,$F339:$F342)</f>
        <v>7000</v>
      </c>
      <c r="G344" s="36">
        <f>SUMIF($D339:$D342,D344,$G339:$G342)</f>
        <v>0</v>
      </c>
      <c r="H344" s="36">
        <f>SUMIF($D339:$D342,D344,$H339:$H342)</f>
        <v>0</v>
      </c>
      <c r="I344" s="36">
        <f>SUMIF($D339:$D342,D344,$I339:$I342)</f>
        <v>0</v>
      </c>
      <c r="J344" s="183"/>
      <c r="K344" s="181"/>
    </row>
    <row r="345" spans="1:12">
      <c r="A345" s="178"/>
      <c r="B345" s="179"/>
      <c r="C345" s="181"/>
      <c r="D345" s="35">
        <v>2017</v>
      </c>
      <c r="E345" s="36">
        <f t="shared" ref="E345:E350" si="145">SUM(F345:I345)</f>
        <v>0</v>
      </c>
      <c r="F345" s="36">
        <f>SUMIF($D339:$D342,D345,$F339:$F342)</f>
        <v>0</v>
      </c>
      <c r="G345" s="36">
        <f>SUMIF($D339:$D342,D345,$G339:$G342)</f>
        <v>0</v>
      </c>
      <c r="H345" s="36">
        <f>SUMIF($D339:$D342,D345,$H339:$H342)</f>
        <v>0</v>
      </c>
      <c r="I345" s="36">
        <f>SUMIF($D339:$D342,D345,$I339:$I342)</f>
        <v>0</v>
      </c>
      <c r="J345" s="183"/>
      <c r="K345" s="181"/>
    </row>
    <row r="346" spans="1:12" ht="15.75" customHeight="1">
      <c r="A346" s="178"/>
      <c r="B346" s="179"/>
      <c r="C346" s="181"/>
      <c r="D346" s="35">
        <v>2018</v>
      </c>
      <c r="E346" s="36">
        <f t="shared" si="145"/>
        <v>0</v>
      </c>
      <c r="F346" s="36">
        <f>SUMIF($D339:$D342,D346,$F339:$F342)</f>
        <v>0</v>
      </c>
      <c r="G346" s="36">
        <f>SUMIF($D339:$D342,D346,$G339:$G342)</f>
        <v>0</v>
      </c>
      <c r="H346" s="36">
        <f>SUMIF($D339:$D342,D346,$H339:$H342)</f>
        <v>0</v>
      </c>
      <c r="I346" s="36">
        <f>SUMIF($D339:$D342,D346,$I339:$I342)</f>
        <v>0</v>
      </c>
      <c r="J346" s="184"/>
      <c r="K346" s="181"/>
    </row>
    <row r="347" spans="1:12" ht="15" customHeight="1">
      <c r="A347" s="176">
        <v>57</v>
      </c>
      <c r="B347" s="177" t="s">
        <v>86</v>
      </c>
      <c r="C347" s="143">
        <v>2016</v>
      </c>
      <c r="D347" s="134" t="s">
        <v>3</v>
      </c>
      <c r="E347" s="1">
        <f t="shared" si="145"/>
        <v>1000</v>
      </c>
      <c r="F347" s="1">
        <f t="shared" ref="F347:I347" si="146">SUM(F348:F350)</f>
        <v>1000</v>
      </c>
      <c r="G347" s="1">
        <f t="shared" si="146"/>
        <v>0</v>
      </c>
      <c r="H347" s="1">
        <f t="shared" si="146"/>
        <v>0</v>
      </c>
      <c r="I347" s="1">
        <f t="shared" si="146"/>
        <v>0</v>
      </c>
      <c r="J347" s="136" t="s">
        <v>130</v>
      </c>
      <c r="K347" s="143" t="s">
        <v>287</v>
      </c>
    </row>
    <row r="348" spans="1:12">
      <c r="A348" s="176"/>
      <c r="B348" s="177"/>
      <c r="C348" s="144"/>
      <c r="D348" s="134">
        <v>2016</v>
      </c>
      <c r="E348" s="1">
        <f t="shared" si="145"/>
        <v>1000</v>
      </c>
      <c r="F348" s="133">
        <v>1000</v>
      </c>
      <c r="G348" s="17"/>
      <c r="H348" s="17"/>
      <c r="I348" s="17"/>
      <c r="J348" s="137"/>
      <c r="K348" s="144"/>
    </row>
    <row r="349" spans="1:12">
      <c r="A349" s="176"/>
      <c r="B349" s="177"/>
      <c r="C349" s="144"/>
      <c r="D349" s="134">
        <v>2017</v>
      </c>
      <c r="E349" s="1">
        <f t="shared" si="145"/>
        <v>0</v>
      </c>
      <c r="F349" s="3"/>
      <c r="G349" s="17"/>
      <c r="H349" s="17"/>
      <c r="I349" s="17"/>
      <c r="J349" s="137"/>
      <c r="K349" s="144"/>
    </row>
    <row r="350" spans="1:12" ht="13.5" customHeight="1">
      <c r="A350" s="176"/>
      <c r="B350" s="177"/>
      <c r="C350" s="144"/>
      <c r="D350" s="134">
        <v>2018</v>
      </c>
      <c r="E350" s="1">
        <f t="shared" si="145"/>
        <v>0</v>
      </c>
      <c r="F350" s="3"/>
      <c r="G350" s="17"/>
      <c r="H350" s="17"/>
      <c r="I350" s="17"/>
      <c r="J350" s="139"/>
      <c r="K350" s="144"/>
    </row>
    <row r="351" spans="1:12" ht="15" customHeight="1">
      <c r="A351" s="178"/>
      <c r="B351" s="179"/>
      <c r="C351" s="180"/>
      <c r="D351" s="35" t="s">
        <v>3</v>
      </c>
      <c r="E351" s="33">
        <f>SUM(E352:E354)</f>
        <v>1000</v>
      </c>
      <c r="F351" s="33">
        <f t="shared" ref="F351:H351" si="147">SUM(F352:F354)</f>
        <v>1000</v>
      </c>
      <c r="G351" s="33">
        <f t="shared" si="147"/>
        <v>0</v>
      </c>
      <c r="H351" s="33">
        <f t="shared" si="147"/>
        <v>0</v>
      </c>
      <c r="I351" s="33">
        <f>SUM(I352:I354)</f>
        <v>0</v>
      </c>
      <c r="J351" s="182"/>
      <c r="K351" s="180"/>
    </row>
    <row r="352" spans="1:12">
      <c r="A352" s="178"/>
      <c r="B352" s="179"/>
      <c r="C352" s="181"/>
      <c r="D352" s="35">
        <v>2016</v>
      </c>
      <c r="E352" s="36">
        <f>SUM(F352:I352)</f>
        <v>1000</v>
      </c>
      <c r="F352" s="36">
        <f>SUMIF($D347:$D350,D352,$F347:$F350)</f>
        <v>1000</v>
      </c>
      <c r="G352" s="36">
        <f>SUMIF($D347:$D350,D352,$G347:$G350)</f>
        <v>0</v>
      </c>
      <c r="H352" s="36">
        <f>SUMIF($D347:$D350,D352,$H347:$H350)</f>
        <v>0</v>
      </c>
      <c r="I352" s="36">
        <f>SUMIF($D347:$D350,D352,$I347:$I350)</f>
        <v>0</v>
      </c>
      <c r="J352" s="183"/>
      <c r="K352" s="181"/>
    </row>
    <row r="353" spans="1:12">
      <c r="A353" s="178"/>
      <c r="B353" s="179"/>
      <c r="C353" s="181"/>
      <c r="D353" s="35">
        <v>2017</v>
      </c>
      <c r="E353" s="36">
        <f t="shared" ref="E353:E354" si="148">SUM(F353:I353)</f>
        <v>0</v>
      </c>
      <c r="F353" s="36">
        <f>SUMIF($D347:$D350,D353,$F347:$F350)</f>
        <v>0</v>
      </c>
      <c r="G353" s="36">
        <f>SUMIF($D347:$D350,D353,$G347:$G350)</f>
        <v>0</v>
      </c>
      <c r="H353" s="36">
        <f>SUMIF($D347:$D350,D353,$H347:$H350)</f>
        <v>0</v>
      </c>
      <c r="I353" s="36">
        <f>SUMIF($D347:$D350,D353,$I347:$I350)</f>
        <v>0</v>
      </c>
      <c r="J353" s="183"/>
      <c r="K353" s="181"/>
    </row>
    <row r="354" spans="1:12" ht="15.75" customHeight="1">
      <c r="A354" s="178"/>
      <c r="B354" s="179"/>
      <c r="C354" s="181"/>
      <c r="D354" s="35">
        <v>2018</v>
      </c>
      <c r="E354" s="36">
        <f t="shared" si="148"/>
        <v>0</v>
      </c>
      <c r="F354" s="36">
        <f>SUMIF($D347:$D350,D354,$F347:$F350)</f>
        <v>0</v>
      </c>
      <c r="G354" s="36">
        <f>SUMIF($D347:$D350,D354,$G347:$G350)</f>
        <v>0</v>
      </c>
      <c r="H354" s="36">
        <f>SUMIF($D347:$D350,D354,$H347:$H350)</f>
        <v>0</v>
      </c>
      <c r="I354" s="36">
        <f>SUMIF($D347:$D350,D354,$I347:$I350)</f>
        <v>0</v>
      </c>
      <c r="J354" s="184"/>
      <c r="K354" s="181"/>
    </row>
    <row r="355" spans="1:12" ht="15" customHeight="1">
      <c r="A355" s="176">
        <v>58</v>
      </c>
      <c r="B355" s="172" t="s">
        <v>85</v>
      </c>
      <c r="C355" s="143">
        <v>2016</v>
      </c>
      <c r="D355" s="27" t="s">
        <v>3</v>
      </c>
      <c r="E355" s="1">
        <f t="shared" si="142"/>
        <v>795.3</v>
      </c>
      <c r="F355" s="1">
        <f t="shared" ref="F355:I355" si="149">SUM(F356:F358)</f>
        <v>795.3</v>
      </c>
      <c r="G355" s="1">
        <f t="shared" si="149"/>
        <v>0</v>
      </c>
      <c r="H355" s="1">
        <f t="shared" si="149"/>
        <v>0</v>
      </c>
      <c r="I355" s="1">
        <f t="shared" si="149"/>
        <v>0</v>
      </c>
      <c r="J355" s="136" t="s">
        <v>130</v>
      </c>
      <c r="K355" s="185" t="s">
        <v>289</v>
      </c>
    </row>
    <row r="356" spans="1:12">
      <c r="A356" s="176"/>
      <c r="B356" s="172"/>
      <c r="C356" s="144"/>
      <c r="D356" s="27">
        <v>2016</v>
      </c>
      <c r="E356" s="1">
        <f t="shared" si="142"/>
        <v>795.3</v>
      </c>
      <c r="F356" s="3">
        <v>795.3</v>
      </c>
      <c r="G356" s="17"/>
      <c r="H356" s="17"/>
      <c r="I356" s="17"/>
      <c r="J356" s="137"/>
      <c r="K356" s="186"/>
    </row>
    <row r="357" spans="1:12">
      <c r="A357" s="176"/>
      <c r="B357" s="172"/>
      <c r="C357" s="144"/>
      <c r="D357" s="27">
        <v>2017</v>
      </c>
      <c r="E357" s="1">
        <f t="shared" si="142"/>
        <v>0</v>
      </c>
      <c r="F357" s="3"/>
      <c r="G357" s="17"/>
      <c r="H357" s="17"/>
      <c r="I357" s="17"/>
      <c r="J357" s="137"/>
      <c r="K357" s="186"/>
    </row>
    <row r="358" spans="1:12" ht="14.25" customHeight="1">
      <c r="A358" s="176"/>
      <c r="B358" s="172"/>
      <c r="C358" s="144"/>
      <c r="D358" s="27">
        <v>2018</v>
      </c>
      <c r="E358" s="1">
        <f t="shared" si="142"/>
        <v>0</v>
      </c>
      <c r="F358" s="3"/>
      <c r="G358" s="17"/>
      <c r="H358" s="17"/>
      <c r="I358" s="17"/>
      <c r="J358" s="139"/>
      <c r="K358" s="186"/>
    </row>
    <row r="359" spans="1:12" ht="15" customHeight="1">
      <c r="A359" s="176">
        <v>59</v>
      </c>
      <c r="B359" s="172" t="s">
        <v>86</v>
      </c>
      <c r="C359" s="143">
        <v>2016</v>
      </c>
      <c r="D359" s="87" t="s">
        <v>3</v>
      </c>
      <c r="E359" s="1">
        <f t="shared" ref="E359:E362" si="150">SUM(F359:I359)</f>
        <v>1000</v>
      </c>
      <c r="F359" s="1">
        <f t="shared" ref="F359:I359" si="151">SUM(F360:F362)</f>
        <v>1000</v>
      </c>
      <c r="G359" s="1">
        <f t="shared" si="151"/>
        <v>0</v>
      </c>
      <c r="H359" s="1">
        <f t="shared" si="151"/>
        <v>0</v>
      </c>
      <c r="I359" s="1">
        <f t="shared" si="151"/>
        <v>0</v>
      </c>
      <c r="J359" s="136" t="s">
        <v>130</v>
      </c>
      <c r="K359" s="185" t="s">
        <v>289</v>
      </c>
    </row>
    <row r="360" spans="1:12">
      <c r="A360" s="176"/>
      <c r="B360" s="172"/>
      <c r="C360" s="144"/>
      <c r="D360" s="87">
        <v>2016</v>
      </c>
      <c r="E360" s="1">
        <f t="shared" si="150"/>
        <v>1000</v>
      </c>
      <c r="F360" s="3">
        <v>1000</v>
      </c>
      <c r="G360" s="17"/>
      <c r="H360" s="17"/>
      <c r="I360" s="17"/>
      <c r="J360" s="137"/>
      <c r="K360" s="186"/>
    </row>
    <row r="361" spans="1:12">
      <c r="A361" s="176"/>
      <c r="B361" s="172"/>
      <c r="C361" s="144"/>
      <c r="D361" s="87">
        <v>2017</v>
      </c>
      <c r="E361" s="1">
        <f t="shared" si="150"/>
        <v>0</v>
      </c>
      <c r="F361" s="3"/>
      <c r="G361" s="17"/>
      <c r="H361" s="17"/>
      <c r="I361" s="17"/>
      <c r="J361" s="137"/>
      <c r="K361" s="186"/>
    </row>
    <row r="362" spans="1:12" ht="14.25" customHeight="1">
      <c r="A362" s="176"/>
      <c r="B362" s="172"/>
      <c r="C362" s="144"/>
      <c r="D362" s="87">
        <v>2018</v>
      </c>
      <c r="E362" s="1">
        <f t="shared" si="150"/>
        <v>0</v>
      </c>
      <c r="F362" s="3"/>
      <c r="G362" s="17"/>
      <c r="H362" s="17"/>
      <c r="I362" s="17"/>
      <c r="J362" s="139"/>
      <c r="K362" s="186"/>
    </row>
    <row r="363" spans="1:12" ht="15" customHeight="1">
      <c r="A363" s="176">
        <v>60</v>
      </c>
      <c r="B363" s="177" t="s">
        <v>270</v>
      </c>
      <c r="C363" s="185">
        <v>2016</v>
      </c>
      <c r="D363" s="129" t="s">
        <v>3</v>
      </c>
      <c r="E363" s="38">
        <f t="shared" si="142"/>
        <v>3000</v>
      </c>
      <c r="F363" s="38">
        <f t="shared" ref="F363:I363" si="152">SUM(F364:F366)</f>
        <v>3000</v>
      </c>
      <c r="G363" s="38">
        <f t="shared" si="152"/>
        <v>0</v>
      </c>
      <c r="H363" s="38">
        <f t="shared" si="152"/>
        <v>0</v>
      </c>
      <c r="I363" s="38">
        <f t="shared" si="152"/>
        <v>0</v>
      </c>
      <c r="J363" s="187" t="s">
        <v>130</v>
      </c>
      <c r="K363" s="185" t="s">
        <v>289</v>
      </c>
    </row>
    <row r="364" spans="1:12">
      <c r="A364" s="176"/>
      <c r="B364" s="177"/>
      <c r="C364" s="186"/>
      <c r="D364" s="129">
        <v>2016</v>
      </c>
      <c r="E364" s="38">
        <f t="shared" si="142"/>
        <v>3000</v>
      </c>
      <c r="F364" s="37">
        <v>3000</v>
      </c>
      <c r="G364" s="130"/>
      <c r="H364" s="130"/>
      <c r="I364" s="130"/>
      <c r="J364" s="188"/>
      <c r="K364" s="186"/>
    </row>
    <row r="365" spans="1:12">
      <c r="A365" s="176"/>
      <c r="B365" s="177"/>
      <c r="C365" s="186"/>
      <c r="D365" s="129">
        <v>2017</v>
      </c>
      <c r="E365" s="38">
        <f t="shared" si="142"/>
        <v>0</v>
      </c>
      <c r="F365" s="37"/>
      <c r="G365" s="130"/>
      <c r="H365" s="130"/>
      <c r="I365" s="130"/>
      <c r="J365" s="188"/>
      <c r="K365" s="186"/>
    </row>
    <row r="366" spans="1:12" ht="14.25" customHeight="1">
      <c r="A366" s="176"/>
      <c r="B366" s="177"/>
      <c r="C366" s="186"/>
      <c r="D366" s="129">
        <v>2018</v>
      </c>
      <c r="E366" s="38">
        <f t="shared" si="142"/>
        <v>0</v>
      </c>
      <c r="F366" s="37"/>
      <c r="G366" s="130"/>
      <c r="H366" s="130"/>
      <c r="I366" s="130"/>
      <c r="J366" s="189"/>
      <c r="K366" s="186"/>
    </row>
    <row r="367" spans="1:12" ht="15" customHeight="1">
      <c r="A367" s="178"/>
      <c r="B367" s="179"/>
      <c r="C367" s="180"/>
      <c r="D367" s="35" t="s">
        <v>3</v>
      </c>
      <c r="E367" s="33">
        <f>SUM(E368:E370)</f>
        <v>4795.3</v>
      </c>
      <c r="F367" s="33">
        <f>SUM(F368:F370)</f>
        <v>4795.3</v>
      </c>
      <c r="G367" s="33">
        <f t="shared" ref="G367:I367" si="153">SUM(G368:G370)</f>
        <v>0</v>
      </c>
      <c r="H367" s="33">
        <f t="shared" si="153"/>
        <v>0</v>
      </c>
      <c r="I367" s="33">
        <f t="shared" si="153"/>
        <v>0</v>
      </c>
      <c r="J367" s="182"/>
      <c r="K367" s="180"/>
      <c r="L367" s="14" t="s">
        <v>298</v>
      </c>
    </row>
    <row r="368" spans="1:12">
      <c r="A368" s="178"/>
      <c r="B368" s="179"/>
      <c r="C368" s="181"/>
      <c r="D368" s="35">
        <v>2016</v>
      </c>
      <c r="E368" s="36">
        <f>SUM(F368:I368)</f>
        <v>4795.3</v>
      </c>
      <c r="F368" s="36">
        <f>SUMIF($D356:$D366,D368,$F356:$F366)</f>
        <v>4795.3</v>
      </c>
      <c r="G368" s="36">
        <f>SUMIF($D356:$D366,D368,$G356:$G366)</f>
        <v>0</v>
      </c>
      <c r="H368" s="36">
        <f>SUMIF($D356:$D366,D368,$H356:$H366)</f>
        <v>0</v>
      </c>
      <c r="I368" s="36">
        <f>SUMIF($D356:$D366,D368,$I356:$I366)</f>
        <v>0</v>
      </c>
      <c r="J368" s="183"/>
      <c r="K368" s="181"/>
    </row>
    <row r="369" spans="1:12">
      <c r="A369" s="178"/>
      <c r="B369" s="179"/>
      <c r="C369" s="181"/>
      <c r="D369" s="35">
        <v>2017</v>
      </c>
      <c r="E369" s="36">
        <f t="shared" ref="E369:E374" si="154">SUM(F369:I369)</f>
        <v>0</v>
      </c>
      <c r="F369" s="36">
        <f>SUMIF($D356:$D366,D369,$F356:$F366)</f>
        <v>0</v>
      </c>
      <c r="G369" s="36">
        <f>SUMIF($D356:$D366,D369,$G356:$G366)</f>
        <v>0</v>
      </c>
      <c r="H369" s="36">
        <f>SUMIF($D356:$D366,D369,$H356:$H366)</f>
        <v>0</v>
      </c>
      <c r="I369" s="36">
        <f>SUMIF($D356:$D366,D369,$I356:$I366)</f>
        <v>0</v>
      </c>
      <c r="J369" s="183"/>
      <c r="K369" s="181"/>
    </row>
    <row r="370" spans="1:12" ht="14.25" customHeight="1">
      <c r="A370" s="178"/>
      <c r="B370" s="179"/>
      <c r="C370" s="181"/>
      <c r="D370" s="35">
        <v>2018</v>
      </c>
      <c r="E370" s="36">
        <f t="shared" si="154"/>
        <v>0</v>
      </c>
      <c r="F370" s="36">
        <f>SUMIF($D356:$D366,D370,$F356:$F366)</f>
        <v>0</v>
      </c>
      <c r="G370" s="36">
        <f>SUMIF($D356:$D366,D370,$G356:$G366)</f>
        <v>0</v>
      </c>
      <c r="H370" s="36">
        <f>SUMIF($D356:$D366,D370,$H356:$H366)</f>
        <v>0</v>
      </c>
      <c r="I370" s="36">
        <f>SUMIF($D356:$D366,D370,$I356:$I366)</f>
        <v>0</v>
      </c>
      <c r="J370" s="184"/>
      <c r="K370" s="181"/>
    </row>
    <row r="371" spans="1:12" ht="15" customHeight="1">
      <c r="A371" s="176">
        <v>61</v>
      </c>
      <c r="B371" s="172" t="s">
        <v>87</v>
      </c>
      <c r="C371" s="143">
        <v>2016</v>
      </c>
      <c r="D371" s="27" t="s">
        <v>3</v>
      </c>
      <c r="E371" s="1">
        <f t="shared" si="154"/>
        <v>1000</v>
      </c>
      <c r="F371" s="1">
        <f t="shared" ref="F371:I371" si="155">SUM(F372:F374)</f>
        <v>1000</v>
      </c>
      <c r="G371" s="1">
        <f t="shared" si="155"/>
        <v>0</v>
      </c>
      <c r="H371" s="1">
        <f t="shared" si="155"/>
        <v>0</v>
      </c>
      <c r="I371" s="1">
        <f t="shared" si="155"/>
        <v>0</v>
      </c>
      <c r="J371" s="136" t="s">
        <v>130</v>
      </c>
      <c r="K371" s="185" t="s">
        <v>290</v>
      </c>
    </row>
    <row r="372" spans="1:12">
      <c r="A372" s="176"/>
      <c r="B372" s="172"/>
      <c r="C372" s="144"/>
      <c r="D372" s="27">
        <v>2016</v>
      </c>
      <c r="E372" s="1">
        <f t="shared" si="154"/>
        <v>1000</v>
      </c>
      <c r="F372" s="3">
        <v>1000</v>
      </c>
      <c r="G372" s="17"/>
      <c r="H372" s="17"/>
      <c r="I372" s="17"/>
      <c r="J372" s="137"/>
      <c r="K372" s="186"/>
    </row>
    <row r="373" spans="1:12">
      <c r="A373" s="176"/>
      <c r="B373" s="172"/>
      <c r="C373" s="144"/>
      <c r="D373" s="27">
        <v>2017</v>
      </c>
      <c r="E373" s="1">
        <f t="shared" si="154"/>
        <v>0</v>
      </c>
      <c r="F373" s="3"/>
      <c r="G373" s="17"/>
      <c r="H373" s="17"/>
      <c r="I373" s="17"/>
      <c r="J373" s="137"/>
      <c r="K373" s="186"/>
    </row>
    <row r="374" spans="1:12" ht="13.5" customHeight="1">
      <c r="A374" s="176"/>
      <c r="B374" s="172"/>
      <c r="C374" s="144"/>
      <c r="D374" s="27">
        <v>2018</v>
      </c>
      <c r="E374" s="1">
        <f t="shared" si="154"/>
        <v>0</v>
      </c>
      <c r="F374" s="3"/>
      <c r="G374" s="17"/>
      <c r="H374" s="17"/>
      <c r="I374" s="17"/>
      <c r="J374" s="139"/>
      <c r="K374" s="186"/>
    </row>
    <row r="375" spans="1:12" ht="15" customHeight="1">
      <c r="A375" s="178"/>
      <c r="B375" s="179"/>
      <c r="C375" s="180"/>
      <c r="D375" s="35" t="s">
        <v>3</v>
      </c>
      <c r="E375" s="33">
        <f>SUM(E376:E378)</f>
        <v>1000</v>
      </c>
      <c r="F375" s="33">
        <f t="shared" ref="F375:H375" si="156">SUM(F376:F378)</f>
        <v>1000</v>
      </c>
      <c r="G375" s="33">
        <f t="shared" si="156"/>
        <v>0</v>
      </c>
      <c r="H375" s="33">
        <f t="shared" si="156"/>
        <v>0</v>
      </c>
      <c r="I375" s="33">
        <f>SUM(I376:I378)</f>
        <v>0</v>
      </c>
      <c r="J375" s="182"/>
      <c r="K375" s="180"/>
      <c r="L375" s="14" t="s">
        <v>301</v>
      </c>
    </row>
    <row r="376" spans="1:12">
      <c r="A376" s="178"/>
      <c r="B376" s="179"/>
      <c r="C376" s="181"/>
      <c r="D376" s="35">
        <v>2016</v>
      </c>
      <c r="E376" s="36">
        <f>SUM(F376:I376)</f>
        <v>1000</v>
      </c>
      <c r="F376" s="36">
        <f>SUMIF($D371:$D374,D376,$F371:$F374)</f>
        <v>1000</v>
      </c>
      <c r="G376" s="36">
        <f>SUMIF($D371:$D374,D376,$G371:$G374)</f>
        <v>0</v>
      </c>
      <c r="H376" s="36">
        <f>SUMIF($D371:$D374,D376,$H371:$H374)</f>
        <v>0</v>
      </c>
      <c r="I376" s="36">
        <f>SUMIF($D371:$D374,D376,$I371:$I374)</f>
        <v>0</v>
      </c>
      <c r="J376" s="183"/>
      <c r="K376" s="181"/>
    </row>
    <row r="377" spans="1:12">
      <c r="A377" s="178"/>
      <c r="B377" s="179"/>
      <c r="C377" s="181"/>
      <c r="D377" s="35">
        <v>2017</v>
      </c>
      <c r="E377" s="36">
        <f t="shared" ref="E377:E382" si="157">SUM(F377:I377)</f>
        <v>0</v>
      </c>
      <c r="F377" s="36">
        <f>SUMIF($D371:$D374,D377,$F371:$F374)</f>
        <v>0</v>
      </c>
      <c r="G377" s="36">
        <f>SUMIF($D371:$D374,D377,$G371:$G374)</f>
        <v>0</v>
      </c>
      <c r="H377" s="36">
        <f>SUMIF($D371:$D374,D377,$H371:$H374)</f>
        <v>0</v>
      </c>
      <c r="I377" s="36">
        <f>SUMIF($D371:$D374,D377,$I371:$I374)</f>
        <v>0</v>
      </c>
      <c r="J377" s="183"/>
      <c r="K377" s="181"/>
    </row>
    <row r="378" spans="1:12" ht="14.25" customHeight="1">
      <c r="A378" s="178"/>
      <c r="B378" s="179"/>
      <c r="C378" s="181"/>
      <c r="D378" s="35">
        <v>2018</v>
      </c>
      <c r="E378" s="36">
        <f t="shared" si="157"/>
        <v>0</v>
      </c>
      <c r="F378" s="36">
        <f>SUMIF($D371:$D374,D378,$F371:$F374)</f>
        <v>0</v>
      </c>
      <c r="G378" s="36">
        <f>SUMIF($D371:$D374,D378,$G371:$G374)</f>
        <v>0</v>
      </c>
      <c r="H378" s="36">
        <f>SUMIF($D371:$D374,D378,$H371:$H374)</f>
        <v>0</v>
      </c>
      <c r="I378" s="36">
        <f>SUMIF($D371:$D374,D378,$I371:$I374)</f>
        <v>0</v>
      </c>
      <c r="J378" s="184"/>
      <c r="K378" s="181"/>
    </row>
    <row r="379" spans="1:12" ht="15" customHeight="1">
      <c r="A379" s="176">
        <v>62</v>
      </c>
      <c r="B379" s="193" t="s">
        <v>308</v>
      </c>
      <c r="C379" s="143">
        <v>2016</v>
      </c>
      <c r="D379" s="27" t="s">
        <v>3</v>
      </c>
      <c r="E379" s="1">
        <f t="shared" si="157"/>
        <v>5390.5</v>
      </c>
      <c r="F379" s="1">
        <f t="shared" ref="F379:I379" si="158">SUM(F380:F382)</f>
        <v>5390.5</v>
      </c>
      <c r="G379" s="1">
        <f t="shared" si="158"/>
        <v>0</v>
      </c>
      <c r="H379" s="1">
        <f t="shared" si="158"/>
        <v>0</v>
      </c>
      <c r="I379" s="1">
        <f t="shared" si="158"/>
        <v>0</v>
      </c>
      <c r="J379" s="136" t="s">
        <v>130</v>
      </c>
      <c r="K379" s="185" t="s">
        <v>291</v>
      </c>
    </row>
    <row r="380" spans="1:12">
      <c r="A380" s="176"/>
      <c r="B380" s="193"/>
      <c r="C380" s="144"/>
      <c r="D380" s="27">
        <v>2016</v>
      </c>
      <c r="E380" s="1">
        <f t="shared" si="157"/>
        <v>5390.5</v>
      </c>
      <c r="F380" s="37">
        <v>5390.5</v>
      </c>
      <c r="G380" s="17"/>
      <c r="H380" s="17"/>
      <c r="I380" s="17"/>
      <c r="J380" s="137"/>
      <c r="K380" s="186"/>
    </row>
    <row r="381" spans="1:12">
      <c r="A381" s="176"/>
      <c r="B381" s="193"/>
      <c r="C381" s="144"/>
      <c r="D381" s="27">
        <v>2017</v>
      </c>
      <c r="E381" s="1">
        <f t="shared" si="157"/>
        <v>0</v>
      </c>
      <c r="F381" s="3"/>
      <c r="G381" s="17"/>
      <c r="H381" s="17"/>
      <c r="I381" s="17"/>
      <c r="J381" s="137"/>
      <c r="K381" s="186"/>
    </row>
    <row r="382" spans="1:12" ht="13.5" customHeight="1">
      <c r="A382" s="176"/>
      <c r="B382" s="193"/>
      <c r="C382" s="144"/>
      <c r="D382" s="27">
        <v>2018</v>
      </c>
      <c r="E382" s="1">
        <f t="shared" si="157"/>
        <v>0</v>
      </c>
      <c r="F382" s="3"/>
      <c r="G382" s="17"/>
      <c r="H382" s="17"/>
      <c r="I382" s="17"/>
      <c r="J382" s="139"/>
      <c r="K382" s="186"/>
    </row>
    <row r="383" spans="1:12" ht="15" customHeight="1">
      <c r="A383" s="178"/>
      <c r="B383" s="179"/>
      <c r="C383" s="180"/>
      <c r="D383" s="35" t="s">
        <v>3</v>
      </c>
      <c r="E383" s="33">
        <f>SUM(E384:E386)</f>
        <v>5390.5</v>
      </c>
      <c r="F383" s="33">
        <f t="shared" ref="F383:H383" si="159">SUM(F384:F386)</f>
        <v>5390.5</v>
      </c>
      <c r="G383" s="33">
        <f t="shared" si="159"/>
        <v>0</v>
      </c>
      <c r="H383" s="33">
        <f t="shared" si="159"/>
        <v>0</v>
      </c>
      <c r="I383" s="33">
        <f>SUM(I384:I386)</f>
        <v>0</v>
      </c>
      <c r="J383" s="182"/>
      <c r="K383" s="180"/>
      <c r="L383" s="14" t="s">
        <v>298</v>
      </c>
    </row>
    <row r="384" spans="1:12">
      <c r="A384" s="178"/>
      <c r="B384" s="179"/>
      <c r="C384" s="181"/>
      <c r="D384" s="35">
        <v>2016</v>
      </c>
      <c r="E384" s="36">
        <f>SUM(F384:I384)</f>
        <v>5390.5</v>
      </c>
      <c r="F384" s="36">
        <f>SUMIF($D379:$D382,D384,$F379:$F382)</f>
        <v>5390.5</v>
      </c>
      <c r="G384" s="36">
        <f>SUMIF($D379:$D382,D384,$G379:$G382)</f>
        <v>0</v>
      </c>
      <c r="H384" s="36">
        <f>SUMIF($D379:$D382,D384,$H379:$H382)</f>
        <v>0</v>
      </c>
      <c r="I384" s="36">
        <f>SUMIF($D379:$D382,D384,$I379:$I382)</f>
        <v>0</v>
      </c>
      <c r="J384" s="183"/>
      <c r="K384" s="181"/>
    </row>
    <row r="385" spans="1:12">
      <c r="A385" s="178"/>
      <c r="B385" s="179"/>
      <c r="C385" s="181"/>
      <c r="D385" s="35">
        <v>2017</v>
      </c>
      <c r="E385" s="36">
        <f t="shared" ref="E385:E386" si="160">SUM(F385:I385)</f>
        <v>0</v>
      </c>
      <c r="F385" s="36">
        <f>SUMIF($D379:$D382,D385,$F379:$F382)</f>
        <v>0</v>
      </c>
      <c r="G385" s="36">
        <f>SUMIF($D379:$D382,D385,$G379:$G382)</f>
        <v>0</v>
      </c>
      <c r="H385" s="36">
        <f>SUMIF($D379:$D382,D385,$H379:$H382)</f>
        <v>0</v>
      </c>
      <c r="I385" s="36">
        <f>SUMIF($D379:$D382,D385,$I379:$I382)</f>
        <v>0</v>
      </c>
      <c r="J385" s="183"/>
      <c r="K385" s="181"/>
    </row>
    <row r="386" spans="1:12" ht="14.25" customHeight="1">
      <c r="A386" s="178"/>
      <c r="B386" s="179"/>
      <c r="C386" s="181"/>
      <c r="D386" s="35">
        <v>2018</v>
      </c>
      <c r="E386" s="36">
        <f t="shared" si="160"/>
        <v>0</v>
      </c>
      <c r="F386" s="36">
        <f>SUMIF($D379:$D382,D386,$F379:$F382)</f>
        <v>0</v>
      </c>
      <c r="G386" s="36">
        <f>SUMIF($D379:$D382,D386,$G379:$G382)</f>
        <v>0</v>
      </c>
      <c r="H386" s="36">
        <f>SUMIF($D379:$D382,D386,$H379:$H382)</f>
        <v>0</v>
      </c>
      <c r="I386" s="36">
        <f>SUMIF($D379:$D382,D386,$I379:$I382)</f>
        <v>0</v>
      </c>
      <c r="J386" s="184"/>
      <c r="K386" s="181"/>
    </row>
    <row r="387" spans="1:12" ht="15" customHeight="1">
      <c r="A387" s="176">
        <v>63</v>
      </c>
      <c r="B387" s="190" t="s">
        <v>269</v>
      </c>
      <c r="C387" s="143">
        <v>2017</v>
      </c>
      <c r="D387" s="30" t="s">
        <v>3</v>
      </c>
      <c r="E387" s="1">
        <f t="shared" ref="E387:E390" si="161">SUM(F387:I387)</f>
        <v>2000</v>
      </c>
      <c r="F387" s="1">
        <f t="shared" ref="F387:I387" si="162">SUM(F388:F390)</f>
        <v>2000</v>
      </c>
      <c r="G387" s="1">
        <f t="shared" si="162"/>
        <v>0</v>
      </c>
      <c r="H387" s="1">
        <f t="shared" si="162"/>
        <v>0</v>
      </c>
      <c r="I387" s="1">
        <f t="shared" si="162"/>
        <v>0</v>
      </c>
      <c r="J387" s="136"/>
      <c r="K387" s="185" t="s">
        <v>292</v>
      </c>
    </row>
    <row r="388" spans="1:12">
      <c r="A388" s="176"/>
      <c r="B388" s="191"/>
      <c r="C388" s="144"/>
      <c r="D388" s="30">
        <v>2016</v>
      </c>
      <c r="E388" s="1">
        <f t="shared" si="161"/>
        <v>0</v>
      </c>
      <c r="F388" s="3"/>
      <c r="G388" s="17"/>
      <c r="H388" s="17"/>
      <c r="I388" s="17"/>
      <c r="J388" s="137"/>
      <c r="K388" s="186"/>
    </row>
    <row r="389" spans="1:12">
      <c r="A389" s="176"/>
      <c r="B389" s="191"/>
      <c r="C389" s="144"/>
      <c r="D389" s="30">
        <v>2017</v>
      </c>
      <c r="E389" s="1">
        <f t="shared" si="161"/>
        <v>2000</v>
      </c>
      <c r="F389" s="3">
        <v>2000</v>
      </c>
      <c r="G389" s="17"/>
      <c r="H389" s="17"/>
      <c r="I389" s="17"/>
      <c r="J389" s="137"/>
      <c r="K389" s="186"/>
    </row>
    <row r="390" spans="1:12" ht="12.75" customHeight="1">
      <c r="A390" s="176"/>
      <c r="B390" s="192"/>
      <c r="C390" s="144"/>
      <c r="D390" s="30">
        <v>2018</v>
      </c>
      <c r="E390" s="1">
        <f t="shared" si="161"/>
        <v>0</v>
      </c>
      <c r="F390" s="3"/>
      <c r="G390" s="17"/>
      <c r="H390" s="17"/>
      <c r="I390" s="17"/>
      <c r="J390" s="139"/>
      <c r="K390" s="186"/>
    </row>
    <row r="391" spans="1:12" ht="15" customHeight="1">
      <c r="A391" s="178"/>
      <c r="B391" s="179"/>
      <c r="C391" s="180"/>
      <c r="D391" s="35" t="s">
        <v>3</v>
      </c>
      <c r="E391" s="33">
        <f>SUM(E392:E394)</f>
        <v>2000</v>
      </c>
      <c r="F391" s="33">
        <f t="shared" ref="F391:I391" si="163">SUM(F392:F394)</f>
        <v>2000</v>
      </c>
      <c r="G391" s="33">
        <f t="shared" si="163"/>
        <v>0</v>
      </c>
      <c r="H391" s="33">
        <f t="shared" si="163"/>
        <v>0</v>
      </c>
      <c r="I391" s="33">
        <f t="shared" si="163"/>
        <v>0</v>
      </c>
      <c r="J391" s="182"/>
      <c r="K391" s="180"/>
      <c r="L391" s="14" t="s">
        <v>299</v>
      </c>
    </row>
    <row r="392" spans="1:12">
      <c r="A392" s="178"/>
      <c r="B392" s="179"/>
      <c r="C392" s="181"/>
      <c r="D392" s="35">
        <v>2016</v>
      </c>
      <c r="E392" s="36">
        <f>SUM(F392:I392)</f>
        <v>0</v>
      </c>
      <c r="F392" s="36">
        <f>SUMIF($D388:$D390,D392,$F388:$F390)</f>
        <v>0</v>
      </c>
      <c r="G392" s="36">
        <f>SUMIF($D388:$D390,D392,$G388:$G390)</f>
        <v>0</v>
      </c>
      <c r="H392" s="36">
        <f>SUMIF($D388:$D390,D392,$H388:$H390)</f>
        <v>0</v>
      </c>
      <c r="I392" s="36">
        <f>SUMIF($D388:$D390,D392,$I388:$I390)</f>
        <v>0</v>
      </c>
      <c r="J392" s="183"/>
      <c r="K392" s="181"/>
    </row>
    <row r="393" spans="1:12">
      <c r="A393" s="178"/>
      <c r="B393" s="179"/>
      <c r="C393" s="181"/>
      <c r="D393" s="35">
        <v>2017</v>
      </c>
      <c r="E393" s="36">
        <f t="shared" ref="E393:E406" si="164">SUM(F393:I393)</f>
        <v>2000</v>
      </c>
      <c r="F393" s="36">
        <f>SUMIF($D388:$D390,D393,$F388:$F390)</f>
        <v>2000</v>
      </c>
      <c r="G393" s="36">
        <f>SUMIF($D388:$D390,D393,$G388:$G390)</f>
        <v>0</v>
      </c>
      <c r="H393" s="36">
        <f>SUMIF($D388:$D390,D393,$H388:$H390)</f>
        <v>0</v>
      </c>
      <c r="I393" s="36">
        <f>SUMIF($D388:$D390,D393,$I388:$I390)</f>
        <v>0</v>
      </c>
      <c r="J393" s="183"/>
      <c r="K393" s="181"/>
    </row>
    <row r="394" spans="1:12" ht="12.75" customHeight="1">
      <c r="A394" s="178"/>
      <c r="B394" s="179"/>
      <c r="C394" s="181"/>
      <c r="D394" s="35">
        <v>2018</v>
      </c>
      <c r="E394" s="36">
        <f t="shared" si="164"/>
        <v>0</v>
      </c>
      <c r="F394" s="36">
        <f>SUMIF($D388:$D390,D394,$F388:$F390)</f>
        <v>0</v>
      </c>
      <c r="G394" s="36">
        <f>SUMIF($D388:$D390,D394,$G388:$G390)</f>
        <v>0</v>
      </c>
      <c r="H394" s="36">
        <f>SUMIF($D388:$D390,D394,$H388:$H390)</f>
        <v>0</v>
      </c>
      <c r="I394" s="36">
        <f>SUMIF($D388:$D390,D394,$I388:$I390)</f>
        <v>0</v>
      </c>
      <c r="J394" s="184"/>
      <c r="K394" s="181"/>
    </row>
    <row r="395" spans="1:12" ht="15" customHeight="1">
      <c r="A395" s="176">
        <v>64</v>
      </c>
      <c r="B395" s="172" t="s">
        <v>104</v>
      </c>
      <c r="C395" s="143">
        <v>2017</v>
      </c>
      <c r="D395" s="30" t="s">
        <v>3</v>
      </c>
      <c r="E395" s="1">
        <f t="shared" si="164"/>
        <v>3800</v>
      </c>
      <c r="F395" s="1">
        <f>F396+F397+F398</f>
        <v>3800</v>
      </c>
      <c r="G395" s="1">
        <f t="shared" ref="G395:I395" si="165">SUM(G396:G398)</f>
        <v>0</v>
      </c>
      <c r="H395" s="1">
        <f t="shared" si="165"/>
        <v>0</v>
      </c>
      <c r="I395" s="1">
        <f t="shared" si="165"/>
        <v>0</v>
      </c>
      <c r="J395" s="136" t="s">
        <v>131</v>
      </c>
      <c r="K395" s="143" t="s">
        <v>105</v>
      </c>
    </row>
    <row r="396" spans="1:12">
      <c r="A396" s="176"/>
      <c r="B396" s="172"/>
      <c r="C396" s="144"/>
      <c r="D396" s="30">
        <v>2016</v>
      </c>
      <c r="E396" s="1">
        <f t="shared" si="164"/>
        <v>0</v>
      </c>
      <c r="F396" s="3"/>
      <c r="G396" s="17"/>
      <c r="H396" s="17"/>
      <c r="I396" s="17"/>
      <c r="J396" s="137"/>
      <c r="K396" s="144"/>
    </row>
    <row r="397" spans="1:12">
      <c r="A397" s="176"/>
      <c r="B397" s="172"/>
      <c r="C397" s="144"/>
      <c r="D397" s="30">
        <v>2017</v>
      </c>
      <c r="E397" s="1">
        <f t="shared" si="164"/>
        <v>3800</v>
      </c>
      <c r="F397" s="3">
        <v>3800</v>
      </c>
      <c r="G397" s="17"/>
      <c r="H397" s="17"/>
      <c r="I397" s="17"/>
      <c r="J397" s="137"/>
      <c r="K397" s="144"/>
    </row>
    <row r="398" spans="1:12" ht="13.5" customHeight="1">
      <c r="A398" s="176"/>
      <c r="B398" s="172"/>
      <c r="C398" s="144"/>
      <c r="D398" s="30">
        <v>2018</v>
      </c>
      <c r="E398" s="1">
        <f t="shared" si="164"/>
        <v>0</v>
      </c>
      <c r="F398" s="3"/>
      <c r="G398" s="17"/>
      <c r="H398" s="17"/>
      <c r="I398" s="17"/>
      <c r="J398" s="139"/>
      <c r="K398" s="144"/>
    </row>
    <row r="399" spans="1:12" ht="15" customHeight="1">
      <c r="A399" s="176">
        <v>65</v>
      </c>
      <c r="B399" s="172" t="s">
        <v>116</v>
      </c>
      <c r="C399" s="143">
        <v>2017</v>
      </c>
      <c r="D399" s="30" t="s">
        <v>3</v>
      </c>
      <c r="E399" s="1">
        <f t="shared" ref="E399:E402" si="166">SUM(F399:I399)</f>
        <v>3113</v>
      </c>
      <c r="F399" s="1">
        <f t="shared" ref="F399:I399" si="167">SUM(F400:F402)</f>
        <v>3113</v>
      </c>
      <c r="G399" s="1">
        <f t="shared" si="167"/>
        <v>0</v>
      </c>
      <c r="H399" s="1">
        <f t="shared" si="167"/>
        <v>0</v>
      </c>
      <c r="I399" s="1">
        <f t="shared" si="167"/>
        <v>0</v>
      </c>
      <c r="J399" s="136" t="s">
        <v>131</v>
      </c>
      <c r="K399" s="143" t="s">
        <v>105</v>
      </c>
    </row>
    <row r="400" spans="1:12">
      <c r="A400" s="176"/>
      <c r="B400" s="172"/>
      <c r="C400" s="144"/>
      <c r="D400" s="30">
        <v>2016</v>
      </c>
      <c r="E400" s="1">
        <f t="shared" si="166"/>
        <v>0</v>
      </c>
      <c r="F400" s="3"/>
      <c r="G400" s="17"/>
      <c r="H400" s="17"/>
      <c r="I400" s="17"/>
      <c r="J400" s="137"/>
      <c r="K400" s="144"/>
    </row>
    <row r="401" spans="1:12">
      <c r="A401" s="176"/>
      <c r="B401" s="172"/>
      <c r="C401" s="144"/>
      <c r="D401" s="30">
        <v>2017</v>
      </c>
      <c r="E401" s="1">
        <f t="shared" si="166"/>
        <v>3113</v>
      </c>
      <c r="F401" s="37">
        <v>3113</v>
      </c>
      <c r="G401" s="17"/>
      <c r="H401" s="17"/>
      <c r="I401" s="17"/>
      <c r="J401" s="137"/>
      <c r="K401" s="144"/>
      <c r="L401" s="7"/>
    </row>
    <row r="402" spans="1:12" ht="12.75" customHeight="1">
      <c r="A402" s="176"/>
      <c r="B402" s="172"/>
      <c r="C402" s="144"/>
      <c r="D402" s="30">
        <v>2018</v>
      </c>
      <c r="E402" s="1">
        <f t="shared" si="166"/>
        <v>0</v>
      </c>
      <c r="F402" s="3"/>
      <c r="G402" s="17"/>
      <c r="H402" s="17"/>
      <c r="I402" s="17"/>
      <c r="J402" s="139"/>
      <c r="K402" s="144"/>
    </row>
    <row r="403" spans="1:12" ht="15" customHeight="1">
      <c r="A403" s="176">
        <v>66</v>
      </c>
      <c r="B403" s="172" t="s">
        <v>106</v>
      </c>
      <c r="C403" s="143">
        <v>2017</v>
      </c>
      <c r="D403" s="30" t="s">
        <v>3</v>
      </c>
      <c r="E403" s="1">
        <f t="shared" si="164"/>
        <v>4063.3</v>
      </c>
      <c r="F403" s="1">
        <f t="shared" ref="F403:I403" si="168">SUM(F404:F406)</f>
        <v>4063.3</v>
      </c>
      <c r="G403" s="1">
        <f t="shared" si="168"/>
        <v>0</v>
      </c>
      <c r="H403" s="1">
        <f t="shared" si="168"/>
        <v>0</v>
      </c>
      <c r="I403" s="1">
        <f t="shared" si="168"/>
        <v>0</v>
      </c>
      <c r="J403" s="136" t="s">
        <v>131</v>
      </c>
      <c r="K403" s="143" t="s">
        <v>105</v>
      </c>
    </row>
    <row r="404" spans="1:12">
      <c r="A404" s="176"/>
      <c r="B404" s="172"/>
      <c r="C404" s="144"/>
      <c r="D404" s="30">
        <v>2016</v>
      </c>
      <c r="E404" s="1">
        <f t="shared" si="164"/>
        <v>0</v>
      </c>
      <c r="F404" s="3"/>
      <c r="G404" s="17"/>
      <c r="H404" s="17"/>
      <c r="I404" s="17"/>
      <c r="J404" s="137"/>
      <c r="K404" s="144"/>
    </row>
    <row r="405" spans="1:12">
      <c r="A405" s="176"/>
      <c r="B405" s="172"/>
      <c r="C405" s="144"/>
      <c r="D405" s="30">
        <v>2017</v>
      </c>
      <c r="E405" s="1">
        <f t="shared" si="164"/>
        <v>4063.3</v>
      </c>
      <c r="F405" s="3">
        <v>4063.3</v>
      </c>
      <c r="G405" s="17"/>
      <c r="H405" s="17"/>
      <c r="I405" s="17"/>
      <c r="J405" s="137"/>
      <c r="K405" s="144"/>
    </row>
    <row r="406" spans="1:12" ht="14.25" customHeight="1">
      <c r="A406" s="176"/>
      <c r="B406" s="172"/>
      <c r="C406" s="144"/>
      <c r="D406" s="30">
        <v>2018</v>
      </c>
      <c r="E406" s="1">
        <f t="shared" si="164"/>
        <v>0</v>
      </c>
      <c r="F406" s="3"/>
      <c r="G406" s="17"/>
      <c r="H406" s="17"/>
      <c r="I406" s="17"/>
      <c r="J406" s="139"/>
      <c r="K406" s="144"/>
    </row>
    <row r="407" spans="1:12" ht="15" customHeight="1">
      <c r="A407" s="178"/>
      <c r="B407" s="179"/>
      <c r="C407" s="180"/>
      <c r="D407" s="35" t="s">
        <v>3</v>
      </c>
      <c r="E407" s="33">
        <f>SUM(E408:E410)</f>
        <v>10976.3</v>
      </c>
      <c r="F407" s="33">
        <f t="shared" ref="F407:I407" si="169">SUM(F408:F410)</f>
        <v>10976.3</v>
      </c>
      <c r="G407" s="33">
        <f t="shared" si="169"/>
        <v>0</v>
      </c>
      <c r="H407" s="33">
        <f t="shared" si="169"/>
        <v>0</v>
      </c>
      <c r="I407" s="33">
        <f t="shared" si="169"/>
        <v>0</v>
      </c>
      <c r="J407" s="182"/>
      <c r="K407" s="180"/>
      <c r="L407" s="14" t="s">
        <v>299</v>
      </c>
    </row>
    <row r="408" spans="1:12">
      <c r="A408" s="178"/>
      <c r="B408" s="179"/>
      <c r="C408" s="181"/>
      <c r="D408" s="35">
        <v>2016</v>
      </c>
      <c r="E408" s="36">
        <f>SUM(F408:I408)</f>
        <v>0</v>
      </c>
      <c r="F408" s="36">
        <f>SUMIF($D396:$D406,D408,$F396:$F406)</f>
        <v>0</v>
      </c>
      <c r="G408" s="36">
        <f>SUMIF($D396:$D406,D408,$G396:$G406)</f>
        <v>0</v>
      </c>
      <c r="H408" s="36">
        <f>SUMIF($D396:$D406,D408,$H396:$H406)</f>
        <v>0</v>
      </c>
      <c r="I408" s="36">
        <f>SUMIF($D396:$D406,D408,$I396:$I406)</f>
        <v>0</v>
      </c>
      <c r="J408" s="183"/>
      <c r="K408" s="181"/>
    </row>
    <row r="409" spans="1:12">
      <c r="A409" s="178"/>
      <c r="B409" s="179"/>
      <c r="C409" s="181"/>
      <c r="D409" s="35">
        <v>2017</v>
      </c>
      <c r="E409" s="36">
        <f t="shared" ref="E409:E414" si="170">SUM(F409:I409)</f>
        <v>10976.3</v>
      </c>
      <c r="F409" s="36">
        <f>SUMIF($D396:$D406,D409,$F396:$F406)</f>
        <v>10976.3</v>
      </c>
      <c r="G409" s="36">
        <f>SUMIF($D396:$D406,D409,$G396:$G406)</f>
        <v>0</v>
      </c>
      <c r="H409" s="36">
        <f>SUMIF($D396:$D406,D409,$H396:$H406)</f>
        <v>0</v>
      </c>
      <c r="I409" s="36">
        <f>SUMIF($D396:$D406,D409,$I396:$I406)</f>
        <v>0</v>
      </c>
      <c r="J409" s="183"/>
      <c r="K409" s="181"/>
    </row>
    <row r="410" spans="1:12" ht="15" customHeight="1">
      <c r="A410" s="178"/>
      <c r="B410" s="179"/>
      <c r="C410" s="181"/>
      <c r="D410" s="35">
        <v>2018</v>
      </c>
      <c r="E410" s="36">
        <f t="shared" si="170"/>
        <v>0</v>
      </c>
      <c r="F410" s="36">
        <f>SUMIF($D396:$D406,D410,$F396:$F406)</f>
        <v>0</v>
      </c>
      <c r="G410" s="36">
        <f>SUMIF($D396:$D406,D410,$G396:$G406)</f>
        <v>0</v>
      </c>
      <c r="H410" s="36">
        <f>SUMIF($D396:$D406,D410,$H396:$H406)</f>
        <v>0</v>
      </c>
      <c r="I410" s="36">
        <f>SUMIF($D396:$D406,D410,$I396:$I406)</f>
        <v>0</v>
      </c>
      <c r="J410" s="184"/>
      <c r="K410" s="181"/>
    </row>
    <row r="411" spans="1:12" ht="15" customHeight="1">
      <c r="A411" s="176">
        <v>67</v>
      </c>
      <c r="B411" s="177" t="s">
        <v>281</v>
      </c>
      <c r="C411" s="185">
        <v>2016</v>
      </c>
      <c r="D411" s="129" t="s">
        <v>3</v>
      </c>
      <c r="E411" s="38">
        <f t="shared" si="170"/>
        <v>500</v>
      </c>
      <c r="F411" s="38">
        <f t="shared" ref="F411:I411" si="171">SUM(F412:F414)</f>
        <v>500</v>
      </c>
      <c r="G411" s="38">
        <f t="shared" si="171"/>
        <v>0</v>
      </c>
      <c r="H411" s="38">
        <f t="shared" si="171"/>
        <v>0</v>
      </c>
      <c r="I411" s="38">
        <f t="shared" si="171"/>
        <v>0</v>
      </c>
      <c r="J411" s="187" t="s">
        <v>130</v>
      </c>
      <c r="K411" s="185" t="s">
        <v>111</v>
      </c>
    </row>
    <row r="412" spans="1:12">
      <c r="A412" s="176"/>
      <c r="B412" s="177"/>
      <c r="C412" s="186"/>
      <c r="D412" s="129">
        <v>2016</v>
      </c>
      <c r="E412" s="38">
        <f t="shared" si="170"/>
        <v>500</v>
      </c>
      <c r="F412" s="37">
        <v>500</v>
      </c>
      <c r="G412" s="130"/>
      <c r="H412" s="130"/>
      <c r="I412" s="130"/>
      <c r="J412" s="188"/>
      <c r="K412" s="186"/>
    </row>
    <row r="413" spans="1:12">
      <c r="A413" s="176"/>
      <c r="B413" s="177"/>
      <c r="C413" s="186"/>
      <c r="D413" s="129">
        <v>2017</v>
      </c>
      <c r="E413" s="38">
        <f t="shared" si="170"/>
        <v>0</v>
      </c>
      <c r="F413" s="37">
        <v>0</v>
      </c>
      <c r="G413" s="130"/>
      <c r="H413" s="130"/>
      <c r="I413" s="130"/>
      <c r="J413" s="188"/>
      <c r="K413" s="186"/>
    </row>
    <row r="414" spans="1:12" ht="12.75" customHeight="1">
      <c r="A414" s="176"/>
      <c r="B414" s="177"/>
      <c r="C414" s="186"/>
      <c r="D414" s="129">
        <v>2018</v>
      </c>
      <c r="E414" s="38">
        <f t="shared" si="170"/>
        <v>0</v>
      </c>
      <c r="F414" s="37">
        <v>0</v>
      </c>
      <c r="G414" s="130"/>
      <c r="H414" s="130"/>
      <c r="I414" s="130"/>
      <c r="J414" s="189"/>
      <c r="K414" s="186"/>
    </row>
    <row r="415" spans="1:12" ht="15" customHeight="1">
      <c r="A415" s="176">
        <v>68</v>
      </c>
      <c r="B415" s="177" t="s">
        <v>282</v>
      </c>
      <c r="C415" s="185">
        <v>2016</v>
      </c>
      <c r="D415" s="129" t="s">
        <v>3</v>
      </c>
      <c r="E415" s="38">
        <f t="shared" ref="E415:E418" si="172">SUM(F415:I415)</f>
        <v>1500</v>
      </c>
      <c r="F415" s="38">
        <f t="shared" ref="F415:I415" si="173">SUM(F416:F418)</f>
        <v>1500</v>
      </c>
      <c r="G415" s="38">
        <f t="shared" si="173"/>
        <v>0</v>
      </c>
      <c r="H415" s="38">
        <f t="shared" si="173"/>
        <v>0</v>
      </c>
      <c r="I415" s="38">
        <f t="shared" si="173"/>
        <v>0</v>
      </c>
      <c r="J415" s="187"/>
      <c r="K415" s="185" t="s">
        <v>111</v>
      </c>
    </row>
    <row r="416" spans="1:12">
      <c r="A416" s="176"/>
      <c r="B416" s="177"/>
      <c r="C416" s="186"/>
      <c r="D416" s="129">
        <v>2016</v>
      </c>
      <c r="E416" s="38">
        <f t="shared" si="172"/>
        <v>1500</v>
      </c>
      <c r="F416" s="37">
        <v>1500</v>
      </c>
      <c r="G416" s="130"/>
      <c r="H416" s="130"/>
      <c r="I416" s="130"/>
      <c r="J416" s="188"/>
      <c r="K416" s="186"/>
    </row>
    <row r="417" spans="1:12">
      <c r="A417" s="176"/>
      <c r="B417" s="177"/>
      <c r="C417" s="186"/>
      <c r="D417" s="129">
        <v>2017</v>
      </c>
      <c r="E417" s="38">
        <f t="shared" si="172"/>
        <v>0</v>
      </c>
      <c r="F417" s="37"/>
      <c r="G417" s="130"/>
      <c r="H417" s="130"/>
      <c r="I417" s="130"/>
      <c r="J417" s="188"/>
      <c r="K417" s="186"/>
    </row>
    <row r="418" spans="1:12" ht="12.75" customHeight="1">
      <c r="A418" s="176"/>
      <c r="B418" s="177"/>
      <c r="C418" s="186"/>
      <c r="D418" s="129">
        <v>2018</v>
      </c>
      <c r="E418" s="38">
        <f t="shared" si="172"/>
        <v>0</v>
      </c>
      <c r="F418" s="37">
        <v>0</v>
      </c>
      <c r="G418" s="130"/>
      <c r="H418" s="130"/>
      <c r="I418" s="130"/>
      <c r="J418" s="189"/>
      <c r="K418" s="186"/>
    </row>
    <row r="419" spans="1:12" ht="15" customHeight="1">
      <c r="A419" s="176">
        <v>69</v>
      </c>
      <c r="B419" s="172" t="s">
        <v>115</v>
      </c>
      <c r="C419" s="143" t="s">
        <v>120</v>
      </c>
      <c r="D419" s="87" t="s">
        <v>3</v>
      </c>
      <c r="E419" s="1">
        <f t="shared" ref="E419:E422" si="174">SUM(F419:I419)</f>
        <v>11000</v>
      </c>
      <c r="F419" s="1">
        <f t="shared" ref="F419:I419" si="175">SUM(F420:F422)</f>
        <v>11000</v>
      </c>
      <c r="G419" s="1">
        <f t="shared" si="175"/>
        <v>0</v>
      </c>
      <c r="H419" s="1">
        <f t="shared" si="175"/>
        <v>0</v>
      </c>
      <c r="I419" s="1">
        <f t="shared" si="175"/>
        <v>0</v>
      </c>
      <c r="J419" s="136" t="s">
        <v>132</v>
      </c>
      <c r="K419" s="143" t="s">
        <v>111</v>
      </c>
    </row>
    <row r="420" spans="1:12">
      <c r="A420" s="176"/>
      <c r="B420" s="172"/>
      <c r="C420" s="144"/>
      <c r="D420" s="87">
        <v>2016</v>
      </c>
      <c r="E420" s="1">
        <f t="shared" si="174"/>
        <v>0</v>
      </c>
      <c r="F420" s="3"/>
      <c r="G420" s="17"/>
      <c r="H420" s="17"/>
      <c r="I420" s="17"/>
      <c r="J420" s="137"/>
      <c r="K420" s="144"/>
    </row>
    <row r="421" spans="1:12">
      <c r="A421" s="176"/>
      <c r="B421" s="172"/>
      <c r="C421" s="144"/>
      <c r="D421" s="87">
        <v>2017</v>
      </c>
      <c r="E421" s="1">
        <f t="shared" si="174"/>
        <v>1000</v>
      </c>
      <c r="F421" s="3">
        <v>1000</v>
      </c>
      <c r="G421" s="17"/>
      <c r="H421" s="17"/>
      <c r="I421" s="17"/>
      <c r="J421" s="137"/>
      <c r="K421" s="144"/>
    </row>
    <row r="422" spans="1:12" ht="12.75" customHeight="1">
      <c r="A422" s="176"/>
      <c r="B422" s="172"/>
      <c r="C422" s="144"/>
      <c r="D422" s="87">
        <v>2018</v>
      </c>
      <c r="E422" s="1">
        <f t="shared" si="174"/>
        <v>10000</v>
      </c>
      <c r="F422" s="3">
        <v>10000</v>
      </c>
      <c r="G422" s="17"/>
      <c r="H422" s="17"/>
      <c r="I422" s="17"/>
      <c r="J422" s="139"/>
      <c r="K422" s="144"/>
    </row>
    <row r="423" spans="1:12" ht="15" customHeight="1">
      <c r="A423" s="178"/>
      <c r="B423" s="179"/>
      <c r="C423" s="180"/>
      <c r="D423" s="35" t="s">
        <v>3</v>
      </c>
      <c r="E423" s="33">
        <f>SUM(E424:E426)</f>
        <v>13000</v>
      </c>
      <c r="F423" s="33">
        <f t="shared" ref="F423:I423" si="176">SUM(F424:F426)</f>
        <v>13000</v>
      </c>
      <c r="G423" s="33">
        <f t="shared" si="176"/>
        <v>0</v>
      </c>
      <c r="H423" s="33">
        <f t="shared" si="176"/>
        <v>0</v>
      </c>
      <c r="I423" s="33">
        <f t="shared" si="176"/>
        <v>0</v>
      </c>
      <c r="J423" s="182"/>
      <c r="K423" s="180"/>
      <c r="L423" s="14" t="s">
        <v>299</v>
      </c>
    </row>
    <row r="424" spans="1:12">
      <c r="A424" s="178"/>
      <c r="B424" s="179"/>
      <c r="C424" s="181"/>
      <c r="D424" s="35">
        <v>2016</v>
      </c>
      <c r="E424" s="36">
        <f>SUM(F424:I424)</f>
        <v>2000</v>
      </c>
      <c r="F424" s="36">
        <f>SUMIF($D412:$D422,D424,$F412:$F422)</f>
        <v>2000</v>
      </c>
      <c r="G424" s="36">
        <f>SUMIF($D412:$D422,D424,$G412:$G422)</f>
        <v>0</v>
      </c>
      <c r="H424" s="36">
        <f>SUMIF($D412:$D422,D424,$H412:$H422)</f>
        <v>0</v>
      </c>
      <c r="I424" s="36">
        <f>SUMIF($D412:$D422,D424,$I412:$I422)</f>
        <v>0</v>
      </c>
      <c r="J424" s="183"/>
      <c r="K424" s="181"/>
    </row>
    <row r="425" spans="1:12">
      <c r="A425" s="178"/>
      <c r="B425" s="179"/>
      <c r="C425" s="181"/>
      <c r="D425" s="35">
        <v>2017</v>
      </c>
      <c r="E425" s="36">
        <f t="shared" ref="E425:E434" si="177">SUM(F425:I425)</f>
        <v>1000</v>
      </c>
      <c r="F425" s="36">
        <f>SUMIF($D412:$D422,D425,$F412:$F422)</f>
        <v>1000</v>
      </c>
      <c r="G425" s="36">
        <f>SUMIF($D412:$D422,D425,$G412:$G422)</f>
        <v>0</v>
      </c>
      <c r="H425" s="36">
        <f>SUMIF($D412:$D422,D425,$H412:$H422)</f>
        <v>0</v>
      </c>
      <c r="I425" s="36">
        <f>SUMIF($D412:$D422,D425,$I412:$I422)</f>
        <v>0</v>
      </c>
      <c r="J425" s="183"/>
      <c r="K425" s="181"/>
    </row>
    <row r="426" spans="1:12" ht="16.5" customHeight="1">
      <c r="A426" s="178"/>
      <c r="B426" s="179"/>
      <c r="C426" s="181"/>
      <c r="D426" s="35">
        <v>2018</v>
      </c>
      <c r="E426" s="36">
        <f t="shared" si="177"/>
        <v>10000</v>
      </c>
      <c r="F426" s="36">
        <f>SUMIF($D412:$D422,D426,$F412:$F422)</f>
        <v>10000</v>
      </c>
      <c r="G426" s="36">
        <f>SUMIF($D412:$D422,D426,$G412:$G422)</f>
        <v>0</v>
      </c>
      <c r="H426" s="36">
        <f>SUMIF($D412:$D422,D426,$H412:$H422)</f>
        <v>0</v>
      </c>
      <c r="I426" s="36">
        <f>SUMIF($D412:$D422,D426,$I412:$I422)</f>
        <v>0</v>
      </c>
      <c r="J426" s="184"/>
      <c r="K426" s="181"/>
    </row>
    <row r="427" spans="1:12" ht="15" customHeight="1">
      <c r="A427" s="176">
        <v>70</v>
      </c>
      <c r="B427" s="172" t="s">
        <v>112</v>
      </c>
      <c r="C427" s="143" t="s">
        <v>120</v>
      </c>
      <c r="D427" s="30" t="s">
        <v>3</v>
      </c>
      <c r="E427" s="1">
        <f t="shared" si="177"/>
        <v>10500</v>
      </c>
      <c r="F427" s="1">
        <f t="shared" ref="F427:I427" si="178">SUM(F428:F430)</f>
        <v>10500</v>
      </c>
      <c r="G427" s="1">
        <f t="shared" si="178"/>
        <v>0</v>
      </c>
      <c r="H427" s="1">
        <f t="shared" si="178"/>
        <v>0</v>
      </c>
      <c r="I427" s="1">
        <f t="shared" si="178"/>
        <v>0</v>
      </c>
      <c r="J427" s="136" t="s">
        <v>132</v>
      </c>
      <c r="K427" s="143" t="s">
        <v>114</v>
      </c>
    </row>
    <row r="428" spans="1:12">
      <c r="A428" s="176"/>
      <c r="B428" s="172"/>
      <c r="C428" s="144"/>
      <c r="D428" s="30">
        <v>2016</v>
      </c>
      <c r="E428" s="1">
        <f t="shared" si="177"/>
        <v>0</v>
      </c>
      <c r="F428" s="3"/>
      <c r="G428" s="17"/>
      <c r="H428" s="17"/>
      <c r="I428" s="17"/>
      <c r="J428" s="137"/>
      <c r="K428" s="144"/>
    </row>
    <row r="429" spans="1:12">
      <c r="A429" s="176"/>
      <c r="B429" s="172"/>
      <c r="C429" s="144"/>
      <c r="D429" s="30">
        <v>2017</v>
      </c>
      <c r="E429" s="1">
        <f t="shared" si="177"/>
        <v>500</v>
      </c>
      <c r="F429" s="3">
        <v>500</v>
      </c>
      <c r="G429" s="17"/>
      <c r="H429" s="17"/>
      <c r="I429" s="17"/>
      <c r="J429" s="137"/>
      <c r="K429" s="144"/>
    </row>
    <row r="430" spans="1:12" ht="15" customHeight="1">
      <c r="A430" s="176"/>
      <c r="B430" s="172"/>
      <c r="C430" s="144"/>
      <c r="D430" s="30">
        <v>2018</v>
      </c>
      <c r="E430" s="1">
        <f t="shared" si="177"/>
        <v>10000</v>
      </c>
      <c r="F430" s="3">
        <v>10000</v>
      </c>
      <c r="G430" s="17"/>
      <c r="H430" s="17"/>
      <c r="I430" s="17"/>
      <c r="J430" s="139"/>
      <c r="K430" s="144"/>
    </row>
    <row r="431" spans="1:12" ht="15" customHeight="1">
      <c r="A431" s="176">
        <v>71</v>
      </c>
      <c r="B431" s="172" t="s">
        <v>113</v>
      </c>
      <c r="C431" s="143" t="s">
        <v>120</v>
      </c>
      <c r="D431" s="30" t="s">
        <v>3</v>
      </c>
      <c r="E431" s="1">
        <f t="shared" si="177"/>
        <v>10500</v>
      </c>
      <c r="F431" s="1">
        <f t="shared" ref="F431:I431" si="179">SUM(F432:F434)</f>
        <v>10500</v>
      </c>
      <c r="G431" s="1">
        <f t="shared" si="179"/>
        <v>0</v>
      </c>
      <c r="H431" s="1">
        <f t="shared" si="179"/>
        <v>0</v>
      </c>
      <c r="I431" s="1">
        <f t="shared" si="179"/>
        <v>0</v>
      </c>
      <c r="J431" s="136" t="s">
        <v>132</v>
      </c>
      <c r="K431" s="143" t="s">
        <v>114</v>
      </c>
    </row>
    <row r="432" spans="1:12">
      <c r="A432" s="176"/>
      <c r="B432" s="172"/>
      <c r="C432" s="144"/>
      <c r="D432" s="30">
        <v>2016</v>
      </c>
      <c r="E432" s="1">
        <f t="shared" si="177"/>
        <v>0</v>
      </c>
      <c r="F432" s="3"/>
      <c r="G432" s="17"/>
      <c r="H432" s="17"/>
      <c r="I432" s="17"/>
      <c r="J432" s="137"/>
      <c r="K432" s="144"/>
    </row>
    <row r="433" spans="1:12">
      <c r="A433" s="176"/>
      <c r="B433" s="172"/>
      <c r="C433" s="144"/>
      <c r="D433" s="30">
        <v>2017</v>
      </c>
      <c r="E433" s="1">
        <f t="shared" si="177"/>
        <v>500</v>
      </c>
      <c r="F433" s="3">
        <v>500</v>
      </c>
      <c r="G433" s="17"/>
      <c r="H433" s="17"/>
      <c r="I433" s="17"/>
      <c r="J433" s="137"/>
      <c r="K433" s="144"/>
    </row>
    <row r="434" spans="1:12" ht="17.25" customHeight="1">
      <c r="A434" s="176"/>
      <c r="B434" s="172"/>
      <c r="C434" s="144"/>
      <c r="D434" s="30">
        <v>2018</v>
      </c>
      <c r="E434" s="1">
        <f t="shared" si="177"/>
        <v>10000</v>
      </c>
      <c r="F434" s="3">
        <v>10000</v>
      </c>
      <c r="G434" s="17"/>
      <c r="H434" s="17"/>
      <c r="I434" s="17"/>
      <c r="J434" s="139"/>
      <c r="K434" s="144"/>
    </row>
    <row r="435" spans="1:12" ht="15" customHeight="1">
      <c r="A435" s="178"/>
      <c r="B435" s="179"/>
      <c r="C435" s="180"/>
      <c r="D435" s="35" t="s">
        <v>3</v>
      </c>
      <c r="E435" s="33">
        <f>SUM(E436:E438)</f>
        <v>21000</v>
      </c>
      <c r="F435" s="33">
        <f t="shared" ref="F435:I435" si="180">SUM(F436:F438)</f>
        <v>21000</v>
      </c>
      <c r="G435" s="33">
        <f t="shared" si="180"/>
        <v>0</v>
      </c>
      <c r="H435" s="33">
        <f t="shared" si="180"/>
        <v>0</v>
      </c>
      <c r="I435" s="33">
        <f t="shared" si="180"/>
        <v>0</v>
      </c>
      <c r="J435" s="182"/>
      <c r="K435" s="180"/>
      <c r="L435" s="14" t="s">
        <v>299</v>
      </c>
    </row>
    <row r="436" spans="1:12">
      <c r="A436" s="178"/>
      <c r="B436" s="179"/>
      <c r="C436" s="181"/>
      <c r="D436" s="35">
        <v>2016</v>
      </c>
      <c r="E436" s="36">
        <f>SUM(F436:I436)</f>
        <v>0</v>
      </c>
      <c r="F436" s="36">
        <f>SUMIF($D428:$D434,D436,$F428:$F434)</f>
        <v>0</v>
      </c>
      <c r="G436" s="36">
        <f>SUMIF($D428:$D434,D436,$G428:$G434)</f>
        <v>0</v>
      </c>
      <c r="H436" s="36">
        <f>SUMIF($D428:$D434,D436,$H428:$H434)</f>
        <v>0</v>
      </c>
      <c r="I436" s="36">
        <f>SUMIF($D428:$D434,D436,$I428:$I434)</f>
        <v>0</v>
      </c>
      <c r="J436" s="183"/>
      <c r="K436" s="181"/>
    </row>
    <row r="437" spans="1:12">
      <c r="A437" s="178"/>
      <c r="B437" s="179"/>
      <c r="C437" s="181"/>
      <c r="D437" s="35">
        <v>2017</v>
      </c>
      <c r="E437" s="36">
        <f t="shared" ref="E437:E442" si="181">SUM(F437:I437)</f>
        <v>1000</v>
      </c>
      <c r="F437" s="36">
        <f>SUMIF($D428:$D434,D437,$F428:$F434)</f>
        <v>1000</v>
      </c>
      <c r="G437" s="36">
        <f>SUMIF($D428:$D434,D437,$G428:$G434)</f>
        <v>0</v>
      </c>
      <c r="H437" s="36">
        <f>SUMIF($D428:$D434,D437,$H428:$H434)</f>
        <v>0</v>
      </c>
      <c r="I437" s="36">
        <f>SUMIF($D428:$D434,D437,$I428:$I434)</f>
        <v>0</v>
      </c>
      <c r="J437" s="183"/>
      <c r="K437" s="181"/>
    </row>
    <row r="438" spans="1:12" ht="15" customHeight="1">
      <c r="A438" s="178"/>
      <c r="B438" s="179"/>
      <c r="C438" s="181"/>
      <c r="D438" s="35">
        <v>2018</v>
      </c>
      <c r="E438" s="36">
        <f t="shared" si="181"/>
        <v>20000</v>
      </c>
      <c r="F438" s="36">
        <f>SUMIF($D428:$D434,D438,$F428:$F434)</f>
        <v>20000</v>
      </c>
      <c r="G438" s="36">
        <f>SUMIF($D428:$D434,D438,$G428:$G434)</f>
        <v>0</v>
      </c>
      <c r="H438" s="36">
        <f>SUMIF($D428:$D434,D438,$H428:$H434)</f>
        <v>0</v>
      </c>
      <c r="I438" s="36">
        <f>SUMIF($D428:$D434,D438,$I428:$I434)</f>
        <v>0</v>
      </c>
      <c r="J438" s="184"/>
      <c r="K438" s="181"/>
    </row>
    <row r="439" spans="1:12" ht="15" customHeight="1">
      <c r="A439" s="176">
        <v>72</v>
      </c>
      <c r="B439" s="172" t="s">
        <v>119</v>
      </c>
      <c r="C439" s="143">
        <v>2018</v>
      </c>
      <c r="D439" s="30" t="s">
        <v>3</v>
      </c>
      <c r="E439" s="1">
        <f t="shared" si="181"/>
        <v>4000</v>
      </c>
      <c r="F439" s="1">
        <f t="shared" ref="F439:I439" si="182">SUM(F440:F442)</f>
        <v>4000</v>
      </c>
      <c r="G439" s="1">
        <f t="shared" si="182"/>
        <v>0</v>
      </c>
      <c r="H439" s="1">
        <f t="shared" si="182"/>
        <v>0</v>
      </c>
      <c r="I439" s="1">
        <f t="shared" si="182"/>
        <v>0</v>
      </c>
      <c r="J439" s="136" t="s">
        <v>132</v>
      </c>
      <c r="K439" s="143" t="s">
        <v>118</v>
      </c>
    </row>
    <row r="440" spans="1:12">
      <c r="A440" s="176"/>
      <c r="B440" s="172"/>
      <c r="C440" s="144"/>
      <c r="D440" s="30">
        <v>2016</v>
      </c>
      <c r="E440" s="1">
        <f t="shared" si="181"/>
        <v>0</v>
      </c>
      <c r="F440" s="3"/>
      <c r="G440" s="17"/>
      <c r="H440" s="17"/>
      <c r="I440" s="17"/>
      <c r="J440" s="137"/>
      <c r="K440" s="144"/>
    </row>
    <row r="441" spans="1:12">
      <c r="A441" s="176"/>
      <c r="B441" s="172"/>
      <c r="C441" s="144"/>
      <c r="D441" s="30">
        <v>2017</v>
      </c>
      <c r="E441" s="1">
        <f t="shared" si="181"/>
        <v>0</v>
      </c>
      <c r="F441" s="3"/>
      <c r="G441" s="17"/>
      <c r="H441" s="17"/>
      <c r="I441" s="17"/>
      <c r="J441" s="137"/>
      <c r="K441" s="144"/>
    </row>
    <row r="442" spans="1:12" ht="15" customHeight="1">
      <c r="A442" s="176"/>
      <c r="B442" s="172"/>
      <c r="C442" s="144"/>
      <c r="D442" s="30">
        <v>2018</v>
      </c>
      <c r="E442" s="1">
        <f t="shared" si="181"/>
        <v>4000</v>
      </c>
      <c r="F442" s="37">
        <v>4000</v>
      </c>
      <c r="G442" s="17"/>
      <c r="H442" s="17"/>
      <c r="I442" s="17"/>
      <c r="J442" s="139"/>
      <c r="K442" s="144"/>
    </row>
    <row r="443" spans="1:12" ht="15" customHeight="1">
      <c r="A443" s="176">
        <v>73</v>
      </c>
      <c r="B443" s="172" t="s">
        <v>304</v>
      </c>
      <c r="C443" s="143">
        <v>2018</v>
      </c>
      <c r="D443" s="131" t="s">
        <v>3</v>
      </c>
      <c r="E443" s="1">
        <f t="shared" ref="E443:E446" si="183">SUM(F443:I443)</f>
        <v>3000</v>
      </c>
      <c r="F443" s="38">
        <f t="shared" ref="F443:I443" si="184">SUM(F444:F446)</f>
        <v>3000</v>
      </c>
      <c r="G443" s="1">
        <f t="shared" si="184"/>
        <v>0</v>
      </c>
      <c r="H443" s="1">
        <f t="shared" si="184"/>
        <v>0</v>
      </c>
      <c r="I443" s="1">
        <f t="shared" si="184"/>
        <v>0</v>
      </c>
      <c r="J443" s="136" t="s">
        <v>132</v>
      </c>
      <c r="K443" s="143" t="s">
        <v>118</v>
      </c>
    </row>
    <row r="444" spans="1:12">
      <c r="A444" s="176"/>
      <c r="B444" s="172"/>
      <c r="C444" s="144"/>
      <c r="D444" s="131">
        <v>2016</v>
      </c>
      <c r="E444" s="1">
        <f t="shared" si="183"/>
        <v>0</v>
      </c>
      <c r="F444" s="37"/>
      <c r="G444" s="17"/>
      <c r="H444" s="17"/>
      <c r="I444" s="17"/>
      <c r="J444" s="137"/>
      <c r="K444" s="144"/>
    </row>
    <row r="445" spans="1:12">
      <c r="A445" s="176"/>
      <c r="B445" s="172"/>
      <c r="C445" s="144"/>
      <c r="D445" s="131">
        <v>2017</v>
      </c>
      <c r="E445" s="1">
        <f t="shared" si="183"/>
        <v>0</v>
      </c>
      <c r="F445" s="37"/>
      <c r="G445" s="17"/>
      <c r="H445" s="17"/>
      <c r="I445" s="17"/>
      <c r="J445" s="137"/>
      <c r="K445" s="144"/>
    </row>
    <row r="446" spans="1:12" ht="15" customHeight="1">
      <c r="A446" s="176"/>
      <c r="B446" s="172"/>
      <c r="C446" s="144"/>
      <c r="D446" s="131">
        <v>2018</v>
      </c>
      <c r="E446" s="1">
        <f t="shared" si="183"/>
        <v>3000</v>
      </c>
      <c r="F446" s="37">
        <v>3000</v>
      </c>
      <c r="G446" s="17"/>
      <c r="H446" s="17"/>
      <c r="I446" s="17"/>
      <c r="J446" s="139"/>
      <c r="K446" s="144"/>
    </row>
    <row r="447" spans="1:12" ht="15" customHeight="1">
      <c r="A447" s="178"/>
      <c r="B447" s="179"/>
      <c r="C447" s="180"/>
      <c r="D447" s="35" t="s">
        <v>3</v>
      </c>
      <c r="E447" s="33">
        <f>SUM(E448:E450)</f>
        <v>7000</v>
      </c>
      <c r="F447" s="33">
        <f t="shared" ref="F447:I447" si="185">SUM(F448:F450)</f>
        <v>7000</v>
      </c>
      <c r="G447" s="33">
        <f t="shared" si="185"/>
        <v>0</v>
      </c>
      <c r="H447" s="33">
        <f t="shared" si="185"/>
        <v>0</v>
      </c>
      <c r="I447" s="33">
        <f t="shared" si="185"/>
        <v>0</v>
      </c>
      <c r="J447" s="182"/>
      <c r="K447" s="180"/>
      <c r="L447" s="14" t="s">
        <v>299</v>
      </c>
    </row>
    <row r="448" spans="1:12">
      <c r="A448" s="178"/>
      <c r="B448" s="179"/>
      <c r="C448" s="181"/>
      <c r="D448" s="35">
        <v>2016</v>
      </c>
      <c r="E448" s="36">
        <f>SUM(F448:I448)</f>
        <v>0</v>
      </c>
      <c r="F448" s="36">
        <f>SUMIF($D440:$D446,D448,$F440:$F446)</f>
        <v>0</v>
      </c>
      <c r="G448" s="36">
        <f>SUMIF($D440:$D446,D448,$G440:$G446)</f>
        <v>0</v>
      </c>
      <c r="H448" s="36">
        <f>SUMIF($D440:$D446,D448,$H440:$H446)</f>
        <v>0</v>
      </c>
      <c r="I448" s="36">
        <f>SUMIF($D440:$D446,D448,$I440:$I446)</f>
        <v>0</v>
      </c>
      <c r="J448" s="183"/>
      <c r="K448" s="181"/>
    </row>
    <row r="449" spans="1:12">
      <c r="A449" s="178"/>
      <c r="B449" s="179"/>
      <c r="C449" s="181"/>
      <c r="D449" s="35">
        <v>2017</v>
      </c>
      <c r="E449" s="36">
        <f t="shared" ref="E449:E454" si="186">SUM(F449:I449)</f>
        <v>0</v>
      </c>
      <c r="F449" s="36">
        <f>SUMIF($D440:$D446,D449,$F440:$F446)</f>
        <v>0</v>
      </c>
      <c r="G449" s="36">
        <f>SUMIF($D440:$D446,D449,$G440:$G446)</f>
        <v>0</v>
      </c>
      <c r="H449" s="36">
        <f>SUMIF($D440:$D446,D449,$H440:$H446)</f>
        <v>0</v>
      </c>
      <c r="I449" s="36">
        <f>SUMIF($D440:$D446,D449,$I440:$I446)</f>
        <v>0</v>
      </c>
      <c r="J449" s="183"/>
      <c r="K449" s="181"/>
    </row>
    <row r="450" spans="1:12" ht="14.25" customHeight="1">
      <c r="A450" s="178"/>
      <c r="B450" s="179"/>
      <c r="C450" s="181"/>
      <c r="D450" s="35">
        <v>2018</v>
      </c>
      <c r="E450" s="36">
        <f t="shared" si="186"/>
        <v>7000</v>
      </c>
      <c r="F450" s="36">
        <f>SUMIF($D440:$D446,D450,$F440:$F446)</f>
        <v>7000</v>
      </c>
      <c r="G450" s="36">
        <f>SUMIF($D440:$D446,D450,$G440:$G446)</f>
        <v>0</v>
      </c>
      <c r="H450" s="36">
        <f>SUMIF($D440:$D446,D450,$H440:$H446)</f>
        <v>0</v>
      </c>
      <c r="I450" s="36">
        <f>SUMIF($D440:$D446,D450,$I440:$I446)</f>
        <v>0</v>
      </c>
      <c r="J450" s="184"/>
      <c r="K450" s="181"/>
    </row>
    <row r="451" spans="1:12" ht="15" customHeight="1">
      <c r="A451" s="176">
        <v>74</v>
      </c>
      <c r="B451" s="172" t="s">
        <v>122</v>
      </c>
      <c r="C451" s="143">
        <v>2018</v>
      </c>
      <c r="D451" s="30" t="s">
        <v>3</v>
      </c>
      <c r="E451" s="1">
        <f t="shared" si="186"/>
        <v>5500</v>
      </c>
      <c r="F451" s="1">
        <f t="shared" ref="F451:I451" si="187">SUM(F452:F454)</f>
        <v>5500</v>
      </c>
      <c r="G451" s="1">
        <f t="shared" si="187"/>
        <v>0</v>
      </c>
      <c r="H451" s="1">
        <f t="shared" si="187"/>
        <v>0</v>
      </c>
      <c r="I451" s="1">
        <f t="shared" si="187"/>
        <v>0</v>
      </c>
      <c r="J451" s="136" t="s">
        <v>132</v>
      </c>
      <c r="K451" s="143" t="s">
        <v>121</v>
      </c>
    </row>
    <row r="452" spans="1:12">
      <c r="A452" s="176"/>
      <c r="B452" s="172"/>
      <c r="C452" s="144"/>
      <c r="D452" s="30">
        <v>2016</v>
      </c>
      <c r="E452" s="1">
        <f t="shared" si="186"/>
        <v>0</v>
      </c>
      <c r="F452" s="3"/>
      <c r="G452" s="17"/>
      <c r="H452" s="17"/>
      <c r="I452" s="17"/>
      <c r="J452" s="137"/>
      <c r="K452" s="144"/>
    </row>
    <row r="453" spans="1:12">
      <c r="A453" s="176"/>
      <c r="B453" s="172"/>
      <c r="C453" s="144"/>
      <c r="D453" s="30">
        <v>2017</v>
      </c>
      <c r="E453" s="1">
        <f t="shared" si="186"/>
        <v>0</v>
      </c>
      <c r="F453" s="3"/>
      <c r="G453" s="17"/>
      <c r="H453" s="17"/>
      <c r="I453" s="17"/>
      <c r="J453" s="137"/>
      <c r="K453" s="144"/>
    </row>
    <row r="454" spans="1:12" ht="12.75" customHeight="1">
      <c r="A454" s="176"/>
      <c r="B454" s="172"/>
      <c r="C454" s="144"/>
      <c r="D454" s="30">
        <v>2018</v>
      </c>
      <c r="E454" s="1">
        <f t="shared" si="186"/>
        <v>5500</v>
      </c>
      <c r="F454" s="3">
        <v>5500</v>
      </c>
      <c r="G454" s="17"/>
      <c r="H454" s="17"/>
      <c r="I454" s="17"/>
      <c r="J454" s="139"/>
      <c r="K454" s="144"/>
    </row>
    <row r="455" spans="1:12" ht="15" customHeight="1">
      <c r="A455" s="178"/>
      <c r="B455" s="179"/>
      <c r="C455" s="180"/>
      <c r="D455" s="35" t="s">
        <v>3</v>
      </c>
      <c r="E455" s="33">
        <f>SUM(E456:E458)</f>
        <v>5500</v>
      </c>
      <c r="F455" s="33">
        <f t="shared" ref="F455:I455" si="188">SUM(F456:F458)</f>
        <v>5500</v>
      </c>
      <c r="G455" s="33">
        <f t="shared" si="188"/>
        <v>0</v>
      </c>
      <c r="H455" s="33">
        <f t="shared" si="188"/>
        <v>0</v>
      </c>
      <c r="I455" s="33">
        <f t="shared" si="188"/>
        <v>0</v>
      </c>
      <c r="J455" s="182"/>
      <c r="K455" s="180"/>
      <c r="L455" s="14" t="s">
        <v>302</v>
      </c>
    </row>
    <row r="456" spans="1:12">
      <c r="A456" s="178"/>
      <c r="B456" s="179"/>
      <c r="C456" s="181"/>
      <c r="D456" s="35">
        <v>2016</v>
      </c>
      <c r="E456" s="36">
        <f>SUM(F456:I456)</f>
        <v>0</v>
      </c>
      <c r="F456" s="36">
        <f>SUMIF($D452:$D454,D456,$F452:$F454)</f>
        <v>0</v>
      </c>
      <c r="G456" s="36">
        <f>SUMIF($D452:$D454,D456,$G452:$G454)</f>
        <v>0</v>
      </c>
      <c r="H456" s="36">
        <f>SUMIF($D452:$D454,D456,$H452:$H454)</f>
        <v>0</v>
      </c>
      <c r="I456" s="36">
        <f>SUMIF($D452:$D454,D456,$I452:$I454)</f>
        <v>0</v>
      </c>
      <c r="J456" s="183"/>
      <c r="K456" s="181"/>
    </row>
    <row r="457" spans="1:12">
      <c r="A457" s="178"/>
      <c r="B457" s="179"/>
      <c r="C457" s="181"/>
      <c r="D457" s="35">
        <v>2017</v>
      </c>
      <c r="E457" s="36">
        <f t="shared" ref="E457:E458" si="189">SUM(F457:I457)</f>
        <v>0</v>
      </c>
      <c r="F457" s="36">
        <f>SUMIF($D452:$D454,D457,$F452:$F454)</f>
        <v>0</v>
      </c>
      <c r="G457" s="36">
        <f>SUMIF($D452:$D454,D457,$G452:$G454)</f>
        <v>0</v>
      </c>
      <c r="H457" s="36">
        <f>SUMIF($D452:$D454,D457,$H452:$H454)</f>
        <v>0</v>
      </c>
      <c r="I457" s="36">
        <f>SUMIF($D452:$D454,D457,$I452:$I454)</f>
        <v>0</v>
      </c>
      <c r="J457" s="183"/>
      <c r="K457" s="181"/>
    </row>
    <row r="458" spans="1:12" ht="15.75" customHeight="1">
      <c r="A458" s="178"/>
      <c r="B458" s="179"/>
      <c r="C458" s="181"/>
      <c r="D458" s="35">
        <v>2018</v>
      </c>
      <c r="E458" s="36">
        <f t="shared" si="189"/>
        <v>5500</v>
      </c>
      <c r="F458" s="36">
        <f>SUMIF($D452:$D454,D458,$F452:$F454)</f>
        <v>5500</v>
      </c>
      <c r="G458" s="36">
        <f>SUMIF($D452:$D454,D458,$G452:$G454)</f>
        <v>0</v>
      </c>
      <c r="H458" s="36">
        <f>SUMIF($D452:$D454,D458,$H452:$H454)</f>
        <v>0</v>
      </c>
      <c r="I458" s="36">
        <f>SUMIF($D452:$D454,D458,$I452:$I454)</f>
        <v>0</v>
      </c>
      <c r="J458" s="184"/>
      <c r="K458" s="181"/>
    </row>
    <row r="459" spans="1:12" ht="15" customHeight="1">
      <c r="A459" s="151" t="s">
        <v>14</v>
      </c>
      <c r="B459" s="152" t="s">
        <v>36</v>
      </c>
      <c r="C459" s="154" t="s">
        <v>125</v>
      </c>
      <c r="D459" s="31" t="s">
        <v>3</v>
      </c>
      <c r="E459" s="32">
        <f t="shared" si="31"/>
        <v>54300</v>
      </c>
      <c r="F459" s="32">
        <f>SUM(F460:F462)</f>
        <v>54300</v>
      </c>
      <c r="G459" s="32">
        <f>SUM(G460:G462)</f>
        <v>0</v>
      </c>
      <c r="H459" s="32">
        <f>SUM(H460:H462)</f>
        <v>0</v>
      </c>
      <c r="I459" s="32">
        <f>SUM(I460:I462)</f>
        <v>0</v>
      </c>
      <c r="J459" s="155"/>
      <c r="K459" s="156" t="s">
        <v>26</v>
      </c>
    </row>
    <row r="460" spans="1:12">
      <c r="A460" s="151"/>
      <c r="B460" s="153"/>
      <c r="C460" s="154"/>
      <c r="D460" s="31">
        <v>2016</v>
      </c>
      <c r="E460" s="32">
        <f t="shared" si="31"/>
        <v>13100</v>
      </c>
      <c r="F460" s="34">
        <f t="shared" ref="F460:I462" si="190">F464</f>
        <v>13100</v>
      </c>
      <c r="G460" s="34">
        <f t="shared" si="190"/>
        <v>0</v>
      </c>
      <c r="H460" s="34">
        <f t="shared" si="190"/>
        <v>0</v>
      </c>
      <c r="I460" s="34">
        <f t="shared" si="190"/>
        <v>0</v>
      </c>
      <c r="J460" s="155"/>
      <c r="K460" s="157"/>
    </row>
    <row r="461" spans="1:12">
      <c r="A461" s="151"/>
      <c r="B461" s="153"/>
      <c r="C461" s="154"/>
      <c r="D461" s="31">
        <v>2017</v>
      </c>
      <c r="E461" s="32">
        <f t="shared" si="31"/>
        <v>41200</v>
      </c>
      <c r="F461" s="34">
        <f t="shared" si="190"/>
        <v>41200</v>
      </c>
      <c r="G461" s="34">
        <f t="shared" si="190"/>
        <v>0</v>
      </c>
      <c r="H461" s="34">
        <f t="shared" si="190"/>
        <v>0</v>
      </c>
      <c r="I461" s="34">
        <f t="shared" si="190"/>
        <v>0</v>
      </c>
      <c r="J461" s="155"/>
      <c r="K461" s="157"/>
    </row>
    <row r="462" spans="1:12">
      <c r="A462" s="151"/>
      <c r="B462" s="153"/>
      <c r="C462" s="154"/>
      <c r="D462" s="31">
        <v>2018</v>
      </c>
      <c r="E462" s="32">
        <f t="shared" si="31"/>
        <v>0</v>
      </c>
      <c r="F462" s="34">
        <f t="shared" si="190"/>
        <v>0</v>
      </c>
      <c r="G462" s="34">
        <f t="shared" si="190"/>
        <v>0</v>
      </c>
      <c r="H462" s="34">
        <f t="shared" si="190"/>
        <v>0</v>
      </c>
      <c r="I462" s="34">
        <f t="shared" si="190"/>
        <v>0</v>
      </c>
      <c r="J462" s="155"/>
      <c r="K462" s="157"/>
    </row>
    <row r="463" spans="1:12" ht="15" customHeight="1">
      <c r="A463" s="145" t="s">
        <v>15</v>
      </c>
      <c r="B463" s="146" t="s">
        <v>37</v>
      </c>
      <c r="C463" s="148" t="s">
        <v>125</v>
      </c>
      <c r="D463" s="24" t="s">
        <v>3</v>
      </c>
      <c r="E463" s="1">
        <f t="shared" si="31"/>
        <v>54300</v>
      </c>
      <c r="F463" s="1">
        <f>SUM(F464:F466)</f>
        <v>54300</v>
      </c>
      <c r="G463" s="1">
        <f>SUM(G464:G466)</f>
        <v>0</v>
      </c>
      <c r="H463" s="1">
        <f>SUM(H464:H466)</f>
        <v>0</v>
      </c>
      <c r="I463" s="1">
        <f>SUM(I464:I466)</f>
        <v>0</v>
      </c>
      <c r="J463" s="136" t="s">
        <v>40</v>
      </c>
      <c r="K463" s="143" t="s">
        <v>26</v>
      </c>
    </row>
    <row r="464" spans="1:12">
      <c r="A464" s="145"/>
      <c r="B464" s="147"/>
      <c r="C464" s="149"/>
      <c r="D464" s="24">
        <v>2016</v>
      </c>
      <c r="E464" s="1">
        <f t="shared" si="31"/>
        <v>13100</v>
      </c>
      <c r="F464" s="1">
        <f t="shared" ref="F464:I466" si="191">SUM(F468,F472)</f>
        <v>13100</v>
      </c>
      <c r="G464" s="1">
        <f t="shared" si="191"/>
        <v>0</v>
      </c>
      <c r="H464" s="1">
        <f t="shared" si="191"/>
        <v>0</v>
      </c>
      <c r="I464" s="1">
        <f t="shared" si="191"/>
        <v>0</v>
      </c>
      <c r="J464" s="137"/>
      <c r="K464" s="144"/>
    </row>
    <row r="465" spans="1:11">
      <c r="A465" s="145"/>
      <c r="B465" s="147"/>
      <c r="C465" s="149"/>
      <c r="D465" s="24">
        <v>2017</v>
      </c>
      <c r="E465" s="1">
        <f t="shared" si="31"/>
        <v>41200</v>
      </c>
      <c r="F465" s="1">
        <f t="shared" si="191"/>
        <v>41200</v>
      </c>
      <c r="G465" s="1">
        <f t="shared" si="191"/>
        <v>0</v>
      </c>
      <c r="H465" s="1">
        <f t="shared" si="191"/>
        <v>0</v>
      </c>
      <c r="I465" s="1">
        <f t="shared" si="191"/>
        <v>0</v>
      </c>
      <c r="J465" s="137"/>
      <c r="K465" s="144"/>
    </row>
    <row r="466" spans="1:11" ht="13.5" customHeight="1">
      <c r="A466" s="145"/>
      <c r="B466" s="147"/>
      <c r="C466" s="149"/>
      <c r="D466" s="24">
        <v>2018</v>
      </c>
      <c r="E466" s="1">
        <f t="shared" si="31"/>
        <v>0</v>
      </c>
      <c r="F466" s="1">
        <f t="shared" si="191"/>
        <v>0</v>
      </c>
      <c r="G466" s="1">
        <f t="shared" si="191"/>
        <v>0</v>
      </c>
      <c r="H466" s="1">
        <f t="shared" si="191"/>
        <v>0</v>
      </c>
      <c r="I466" s="1">
        <f t="shared" si="191"/>
        <v>0</v>
      </c>
      <c r="J466" s="139"/>
      <c r="K466" s="144"/>
    </row>
    <row r="467" spans="1:11" s="12" customFormat="1" ht="24.75" customHeight="1">
      <c r="A467" s="140" t="s">
        <v>16</v>
      </c>
      <c r="B467" s="141" t="s">
        <v>38</v>
      </c>
      <c r="C467" s="142">
        <v>2017</v>
      </c>
      <c r="D467" s="23" t="s">
        <v>3</v>
      </c>
      <c r="E467" s="1">
        <f>SUM(E468:E470)</f>
        <v>1800</v>
      </c>
      <c r="F467" s="1">
        <f>SUM(F468:F470)</f>
        <v>1800</v>
      </c>
      <c r="G467" s="1">
        <f t="shared" ref="G467:I467" si="192">SUM(G468:G470)</f>
        <v>0</v>
      </c>
      <c r="H467" s="1">
        <f t="shared" si="192"/>
        <v>0</v>
      </c>
      <c r="I467" s="1">
        <f t="shared" si="192"/>
        <v>0</v>
      </c>
      <c r="J467" s="136" t="s">
        <v>205</v>
      </c>
      <c r="K467" s="143" t="s">
        <v>26</v>
      </c>
    </row>
    <row r="468" spans="1:11" s="12" customFormat="1">
      <c r="A468" s="140"/>
      <c r="B468" s="141"/>
      <c r="C468" s="142"/>
      <c r="D468" s="23">
        <v>2016</v>
      </c>
      <c r="E468" s="1">
        <f t="shared" si="31"/>
        <v>0</v>
      </c>
      <c r="F468" s="16">
        <v>0</v>
      </c>
      <c r="G468" s="18"/>
      <c r="H468" s="19"/>
      <c r="I468" s="19"/>
      <c r="J468" s="137"/>
      <c r="K468" s="144"/>
    </row>
    <row r="469" spans="1:11" s="12" customFormat="1">
      <c r="A469" s="140"/>
      <c r="B469" s="141"/>
      <c r="C469" s="142"/>
      <c r="D469" s="23">
        <v>2017</v>
      </c>
      <c r="E469" s="1">
        <f t="shared" si="31"/>
        <v>1800</v>
      </c>
      <c r="F469" s="16">
        <v>1800</v>
      </c>
      <c r="G469" s="18"/>
      <c r="H469" s="19"/>
      <c r="I469" s="19"/>
      <c r="J469" s="137"/>
      <c r="K469" s="144"/>
    </row>
    <row r="470" spans="1:11" s="12" customFormat="1" ht="15.75" customHeight="1">
      <c r="A470" s="140"/>
      <c r="B470" s="141"/>
      <c r="C470" s="142"/>
      <c r="D470" s="23">
        <v>2018</v>
      </c>
      <c r="E470" s="1">
        <f t="shared" si="31"/>
        <v>0</v>
      </c>
      <c r="F470" s="16">
        <v>0</v>
      </c>
      <c r="G470" s="18"/>
      <c r="H470" s="19"/>
      <c r="I470" s="19"/>
      <c r="J470" s="139"/>
      <c r="K470" s="144"/>
    </row>
    <row r="471" spans="1:11" s="12" customFormat="1" ht="21.75" customHeight="1">
      <c r="A471" s="140" t="s">
        <v>17</v>
      </c>
      <c r="B471" s="141" t="s">
        <v>39</v>
      </c>
      <c r="C471" s="142" t="s">
        <v>125</v>
      </c>
      <c r="D471" s="23" t="s">
        <v>3</v>
      </c>
      <c r="E471" s="1">
        <f t="shared" ref="E471:I471" si="193">SUM(E472:E474)</f>
        <v>52500</v>
      </c>
      <c r="F471" s="1">
        <f t="shared" si="193"/>
        <v>52500</v>
      </c>
      <c r="G471" s="1">
        <f t="shared" si="193"/>
        <v>0</v>
      </c>
      <c r="H471" s="1">
        <f t="shared" si="193"/>
        <v>0</v>
      </c>
      <c r="I471" s="1">
        <f t="shared" si="193"/>
        <v>0</v>
      </c>
      <c r="J471" s="136" t="s">
        <v>204</v>
      </c>
      <c r="K471" s="143" t="s">
        <v>26</v>
      </c>
    </row>
    <row r="472" spans="1:11" s="12" customFormat="1">
      <c r="A472" s="140"/>
      <c r="B472" s="141"/>
      <c r="C472" s="142"/>
      <c r="D472" s="23">
        <v>2016</v>
      </c>
      <c r="E472" s="1">
        <f t="shared" si="31"/>
        <v>13100</v>
      </c>
      <c r="F472" s="16">
        <v>13100</v>
      </c>
      <c r="G472" s="18"/>
      <c r="H472" s="19"/>
      <c r="I472" s="19"/>
      <c r="J472" s="137"/>
      <c r="K472" s="144"/>
    </row>
    <row r="473" spans="1:11" s="12" customFormat="1">
      <c r="A473" s="140"/>
      <c r="B473" s="141"/>
      <c r="C473" s="142"/>
      <c r="D473" s="23">
        <v>2017</v>
      </c>
      <c r="E473" s="1">
        <f t="shared" si="31"/>
        <v>39400</v>
      </c>
      <c r="F473" s="16">
        <v>39400</v>
      </c>
      <c r="G473" s="18"/>
      <c r="H473" s="19"/>
      <c r="I473" s="19"/>
      <c r="J473" s="137"/>
      <c r="K473" s="144"/>
    </row>
    <row r="474" spans="1:11" s="12" customFormat="1" ht="16.5" customHeight="1">
      <c r="A474" s="140"/>
      <c r="B474" s="141"/>
      <c r="C474" s="142"/>
      <c r="D474" s="23">
        <v>2018</v>
      </c>
      <c r="E474" s="1">
        <f t="shared" si="31"/>
        <v>0</v>
      </c>
      <c r="F474" s="16">
        <v>0</v>
      </c>
      <c r="G474" s="18"/>
      <c r="H474" s="19"/>
      <c r="I474" s="19"/>
      <c r="J474" s="139"/>
      <c r="K474" s="150"/>
    </row>
  </sheetData>
  <autoFilter ref="A5:L462">
    <filterColumn colId="3" showButton="0"/>
    <filterColumn colId="4" showButton="0"/>
    <filterColumn colId="5" showButton="0"/>
    <filterColumn colId="6" showButton="0"/>
    <filterColumn colId="7" showButton="0"/>
    <filterColumn colId="9" showButton="0"/>
  </autoFilter>
  <mergeCells count="592">
    <mergeCell ref="A443:A446"/>
    <mergeCell ref="B443:B446"/>
    <mergeCell ref="C443:C446"/>
    <mergeCell ref="J443:J446"/>
    <mergeCell ref="K443:K446"/>
    <mergeCell ref="A283:A286"/>
    <mergeCell ref="B283:B286"/>
    <mergeCell ref="C283:C286"/>
    <mergeCell ref="J283:J286"/>
    <mergeCell ref="K283:K286"/>
    <mergeCell ref="A331:A334"/>
    <mergeCell ref="B331:B334"/>
    <mergeCell ref="C331:C334"/>
    <mergeCell ref="J331:J334"/>
    <mergeCell ref="K331:K334"/>
    <mergeCell ref="A319:A322"/>
    <mergeCell ref="B319:B322"/>
    <mergeCell ref="C319:C322"/>
    <mergeCell ref="J319:J322"/>
    <mergeCell ref="K319:K322"/>
    <mergeCell ref="J291:J294"/>
    <mergeCell ref="K291:K294"/>
    <mergeCell ref="A307:A310"/>
    <mergeCell ref="B307:B310"/>
    <mergeCell ref="A51:A54"/>
    <mergeCell ref="B51:B54"/>
    <mergeCell ref="C51:C54"/>
    <mergeCell ref="J51:J54"/>
    <mergeCell ref="K51:K54"/>
    <mergeCell ref="A55:A58"/>
    <mergeCell ref="B55:B58"/>
    <mergeCell ref="C55:C58"/>
    <mergeCell ref="J55:J58"/>
    <mergeCell ref="K55:K58"/>
    <mergeCell ref="A59:A62"/>
    <mergeCell ref="B59:B62"/>
    <mergeCell ref="C59:C62"/>
    <mergeCell ref="J59:J62"/>
    <mergeCell ref="K59:K62"/>
    <mergeCell ref="A75:A78"/>
    <mergeCell ref="B75:B78"/>
    <mergeCell ref="C75:C78"/>
    <mergeCell ref="J75:J78"/>
    <mergeCell ref="K75:K78"/>
    <mergeCell ref="A71:A74"/>
    <mergeCell ref="B71:B74"/>
    <mergeCell ref="C71:C74"/>
    <mergeCell ref="J71:J74"/>
    <mergeCell ref="K71:K74"/>
    <mergeCell ref="A63:A66"/>
    <mergeCell ref="B63:B66"/>
    <mergeCell ref="C63:C66"/>
    <mergeCell ref="J63:J66"/>
    <mergeCell ref="K63:K66"/>
    <mergeCell ref="A67:A70"/>
    <mergeCell ref="B67:B70"/>
    <mergeCell ref="C67:C70"/>
    <mergeCell ref="J67:J70"/>
    <mergeCell ref="A43:A46"/>
    <mergeCell ref="B43:B46"/>
    <mergeCell ref="C43:C46"/>
    <mergeCell ref="J43:J46"/>
    <mergeCell ref="K43:K46"/>
    <mergeCell ref="A47:A50"/>
    <mergeCell ref="B47:B50"/>
    <mergeCell ref="C47:C50"/>
    <mergeCell ref="J47:J50"/>
    <mergeCell ref="K47:K50"/>
    <mergeCell ref="A471:A474"/>
    <mergeCell ref="B471:B474"/>
    <mergeCell ref="C471:C474"/>
    <mergeCell ref="J471:J474"/>
    <mergeCell ref="K471:K474"/>
    <mergeCell ref="A467:A470"/>
    <mergeCell ref="B467:B470"/>
    <mergeCell ref="C467:C470"/>
    <mergeCell ref="J467:J470"/>
    <mergeCell ref="K467:K470"/>
    <mergeCell ref="A463:A466"/>
    <mergeCell ref="B463:B466"/>
    <mergeCell ref="C463:C466"/>
    <mergeCell ref="J463:J466"/>
    <mergeCell ref="K463:K466"/>
    <mergeCell ref="A3:K3"/>
    <mergeCell ref="A5:A6"/>
    <mergeCell ref="B5:B6"/>
    <mergeCell ref="C5:C6"/>
    <mergeCell ref="D5:I5"/>
    <mergeCell ref="J5:J6"/>
    <mergeCell ref="K5:K6"/>
    <mergeCell ref="A11:A14"/>
    <mergeCell ref="B11:B14"/>
    <mergeCell ref="C11:C14"/>
    <mergeCell ref="J11:J14"/>
    <mergeCell ref="K11:K14"/>
    <mergeCell ref="A7:A10"/>
    <mergeCell ref="B7:B10"/>
    <mergeCell ref="C7:C10"/>
    <mergeCell ref="J7:J10"/>
    <mergeCell ref="K7:K10"/>
    <mergeCell ref="A19:A22"/>
    <mergeCell ref="B19:B22"/>
    <mergeCell ref="C19:C22"/>
    <mergeCell ref="J19:J22"/>
    <mergeCell ref="K19:K22"/>
    <mergeCell ref="A15:A18"/>
    <mergeCell ref="B15:B18"/>
    <mergeCell ref="C15:C18"/>
    <mergeCell ref="J15:J18"/>
    <mergeCell ref="K15:K18"/>
    <mergeCell ref="A31:A34"/>
    <mergeCell ref="B31:B34"/>
    <mergeCell ref="C31:C34"/>
    <mergeCell ref="J31:J34"/>
    <mergeCell ref="K31:K34"/>
    <mergeCell ref="A27:A30"/>
    <mergeCell ref="B27:B30"/>
    <mergeCell ref="C27:C30"/>
    <mergeCell ref="J27:J30"/>
    <mergeCell ref="K27:K30"/>
    <mergeCell ref="A23:A26"/>
    <mergeCell ref="B23:B26"/>
    <mergeCell ref="C23:C26"/>
    <mergeCell ref="J23:J26"/>
    <mergeCell ref="K23:K26"/>
    <mergeCell ref="A39:A42"/>
    <mergeCell ref="B39:B42"/>
    <mergeCell ref="C39:C42"/>
    <mergeCell ref="J39:J42"/>
    <mergeCell ref="K39:K42"/>
    <mergeCell ref="A35:A38"/>
    <mergeCell ref="B35:B38"/>
    <mergeCell ref="C35:C38"/>
    <mergeCell ref="J35:J38"/>
    <mergeCell ref="K35:K38"/>
    <mergeCell ref="K67:K70"/>
    <mergeCell ref="A459:A462"/>
    <mergeCell ref="B459:B462"/>
    <mergeCell ref="C459:C462"/>
    <mergeCell ref="J459:J462"/>
    <mergeCell ref="K459:K462"/>
    <mergeCell ref="A79:A82"/>
    <mergeCell ref="B79:B82"/>
    <mergeCell ref="C79:C82"/>
    <mergeCell ref="J79:J82"/>
    <mergeCell ref="K79:K82"/>
    <mergeCell ref="A95:A98"/>
    <mergeCell ref="B95:B98"/>
    <mergeCell ref="C95:C98"/>
    <mergeCell ref="J95:J98"/>
    <mergeCell ref="K95:K98"/>
    <mergeCell ref="A103:A106"/>
    <mergeCell ref="B103:B106"/>
    <mergeCell ref="C103:C106"/>
    <mergeCell ref="J103:J106"/>
    <mergeCell ref="C111:C114"/>
    <mergeCell ref="J111:J114"/>
    <mergeCell ref="K111:K114"/>
    <mergeCell ref="A127:A130"/>
    <mergeCell ref="B127:B130"/>
    <mergeCell ref="A119:A122"/>
    <mergeCell ref="B119:B122"/>
    <mergeCell ref="C119:C122"/>
    <mergeCell ref="J119:J122"/>
    <mergeCell ref="K119:K122"/>
    <mergeCell ref="A123:A126"/>
    <mergeCell ref="B123:B126"/>
    <mergeCell ref="C123:C126"/>
    <mergeCell ref="J123:J126"/>
    <mergeCell ref="K123:K126"/>
    <mergeCell ref="C127:C130"/>
    <mergeCell ref="J127:J130"/>
    <mergeCell ref="K127:K130"/>
    <mergeCell ref="J91:J94"/>
    <mergeCell ref="K91:K94"/>
    <mergeCell ref="A115:A118"/>
    <mergeCell ref="B115:B118"/>
    <mergeCell ref="C115:C118"/>
    <mergeCell ref="J115:J118"/>
    <mergeCell ref="K115:K118"/>
    <mergeCell ref="A111:A114"/>
    <mergeCell ref="B111:B114"/>
    <mergeCell ref="A131:A134"/>
    <mergeCell ref="B131:B134"/>
    <mergeCell ref="C131:C134"/>
    <mergeCell ref="J131:J134"/>
    <mergeCell ref="K131:K134"/>
    <mergeCell ref="A143:A146"/>
    <mergeCell ref="B143:B146"/>
    <mergeCell ref="C143:C146"/>
    <mergeCell ref="J143:J146"/>
    <mergeCell ref="K143:K146"/>
    <mergeCell ref="A139:A142"/>
    <mergeCell ref="B139:B142"/>
    <mergeCell ref="C139:C142"/>
    <mergeCell ref="J139:J142"/>
    <mergeCell ref="K139:K142"/>
    <mergeCell ref="A135:A138"/>
    <mergeCell ref="B135:B138"/>
    <mergeCell ref="C135:C138"/>
    <mergeCell ref="J135:J138"/>
    <mergeCell ref="K135:K138"/>
    <mergeCell ref="A83:A86"/>
    <mergeCell ref="B83:B86"/>
    <mergeCell ref="C83:C86"/>
    <mergeCell ref="J83:J86"/>
    <mergeCell ref="K83:K86"/>
    <mergeCell ref="A99:A102"/>
    <mergeCell ref="B99:B102"/>
    <mergeCell ref="C99:C102"/>
    <mergeCell ref="A107:A110"/>
    <mergeCell ref="B107:B110"/>
    <mergeCell ref="C107:C110"/>
    <mergeCell ref="J107:J110"/>
    <mergeCell ref="K107:K110"/>
    <mergeCell ref="A87:A90"/>
    <mergeCell ref="B87:B90"/>
    <mergeCell ref="C87:C90"/>
    <mergeCell ref="J87:J90"/>
    <mergeCell ref="K87:K90"/>
    <mergeCell ref="K103:K106"/>
    <mergeCell ref="J99:J102"/>
    <mergeCell ref="K99:K102"/>
    <mergeCell ref="A91:A94"/>
    <mergeCell ref="B91:B94"/>
    <mergeCell ref="C91:C94"/>
    <mergeCell ref="A151:A154"/>
    <mergeCell ref="B151:B154"/>
    <mergeCell ref="C151:C154"/>
    <mergeCell ref="J151:J154"/>
    <mergeCell ref="K151:K154"/>
    <mergeCell ref="A147:A150"/>
    <mergeCell ref="B147:B150"/>
    <mergeCell ref="C147:C150"/>
    <mergeCell ref="J147:J150"/>
    <mergeCell ref="K147:K150"/>
    <mergeCell ref="A155:A158"/>
    <mergeCell ref="B155:B158"/>
    <mergeCell ref="C155:C158"/>
    <mergeCell ref="J155:J158"/>
    <mergeCell ref="K155:K158"/>
    <mergeCell ref="A163:A166"/>
    <mergeCell ref="B163:B166"/>
    <mergeCell ref="C163:C166"/>
    <mergeCell ref="J163:J166"/>
    <mergeCell ref="K163:K166"/>
    <mergeCell ref="A159:A162"/>
    <mergeCell ref="B159:B162"/>
    <mergeCell ref="C159:C162"/>
    <mergeCell ref="J159:J162"/>
    <mergeCell ref="K159:K162"/>
    <mergeCell ref="A167:A170"/>
    <mergeCell ref="B167:B170"/>
    <mergeCell ref="C167:C170"/>
    <mergeCell ref="J167:J170"/>
    <mergeCell ref="K167:K170"/>
    <mergeCell ref="A183:A186"/>
    <mergeCell ref="B183:B186"/>
    <mergeCell ref="C183:C186"/>
    <mergeCell ref="J183:J186"/>
    <mergeCell ref="K183:K186"/>
    <mergeCell ref="A187:A190"/>
    <mergeCell ref="B187:B190"/>
    <mergeCell ref="C187:C190"/>
    <mergeCell ref="J187:J190"/>
    <mergeCell ref="K187:K190"/>
    <mergeCell ref="A171:A174"/>
    <mergeCell ref="B171:B174"/>
    <mergeCell ref="C171:C174"/>
    <mergeCell ref="J171:J174"/>
    <mergeCell ref="K171:K174"/>
    <mergeCell ref="A175:A178"/>
    <mergeCell ref="B175:B178"/>
    <mergeCell ref="C175:C178"/>
    <mergeCell ref="J175:J178"/>
    <mergeCell ref="K175:K178"/>
    <mergeCell ref="A179:A182"/>
    <mergeCell ref="B179:B182"/>
    <mergeCell ref="C179:C182"/>
    <mergeCell ref="J179:J182"/>
    <mergeCell ref="K179:K182"/>
    <mergeCell ref="A191:A194"/>
    <mergeCell ref="B191:B194"/>
    <mergeCell ref="C191:C194"/>
    <mergeCell ref="J191:J194"/>
    <mergeCell ref="K191:K194"/>
    <mergeCell ref="A195:A198"/>
    <mergeCell ref="B195:B198"/>
    <mergeCell ref="C195:C198"/>
    <mergeCell ref="J195:J198"/>
    <mergeCell ref="K195:K198"/>
    <mergeCell ref="A199:A202"/>
    <mergeCell ref="B199:B202"/>
    <mergeCell ref="C199:C202"/>
    <mergeCell ref="J199:J202"/>
    <mergeCell ref="K199:K202"/>
    <mergeCell ref="A211:A214"/>
    <mergeCell ref="B211:B214"/>
    <mergeCell ref="C211:C214"/>
    <mergeCell ref="J211:J214"/>
    <mergeCell ref="K211:K214"/>
    <mergeCell ref="A203:A206"/>
    <mergeCell ref="B203:B206"/>
    <mergeCell ref="C203:C206"/>
    <mergeCell ref="J203:J206"/>
    <mergeCell ref="K203:K206"/>
    <mergeCell ref="A207:A210"/>
    <mergeCell ref="B207:B210"/>
    <mergeCell ref="C207:C210"/>
    <mergeCell ref="J207:J210"/>
    <mergeCell ref="K207:K210"/>
    <mergeCell ref="A227:A230"/>
    <mergeCell ref="B227:B230"/>
    <mergeCell ref="C227:C230"/>
    <mergeCell ref="J227:J230"/>
    <mergeCell ref="K227:K230"/>
    <mergeCell ref="A231:A234"/>
    <mergeCell ref="B231:B234"/>
    <mergeCell ref="C231:C234"/>
    <mergeCell ref="J231:J234"/>
    <mergeCell ref="K231:K234"/>
    <mergeCell ref="A215:A218"/>
    <mergeCell ref="B215:B218"/>
    <mergeCell ref="C215:C218"/>
    <mergeCell ref="J215:J218"/>
    <mergeCell ref="K215:K218"/>
    <mergeCell ref="A223:A226"/>
    <mergeCell ref="B223:B226"/>
    <mergeCell ref="C223:C226"/>
    <mergeCell ref="J223:J226"/>
    <mergeCell ref="K223:K226"/>
    <mergeCell ref="A219:A222"/>
    <mergeCell ref="B219:B222"/>
    <mergeCell ref="C219:C222"/>
    <mergeCell ref="J219:J222"/>
    <mergeCell ref="K219:K222"/>
    <mergeCell ref="A235:A238"/>
    <mergeCell ref="B235:B238"/>
    <mergeCell ref="C235:C238"/>
    <mergeCell ref="J235:J238"/>
    <mergeCell ref="K235:K238"/>
    <mergeCell ref="A243:A246"/>
    <mergeCell ref="B243:B246"/>
    <mergeCell ref="C243:C246"/>
    <mergeCell ref="J243:J246"/>
    <mergeCell ref="K243:K246"/>
    <mergeCell ref="K239:K242"/>
    <mergeCell ref="A239:A242"/>
    <mergeCell ref="B239:B242"/>
    <mergeCell ref="C239:C242"/>
    <mergeCell ref="J239:J242"/>
    <mergeCell ref="A247:A250"/>
    <mergeCell ref="B247:B250"/>
    <mergeCell ref="C247:C250"/>
    <mergeCell ref="J247:J250"/>
    <mergeCell ref="K247:K250"/>
    <mergeCell ref="A251:A254"/>
    <mergeCell ref="B251:B254"/>
    <mergeCell ref="C251:C254"/>
    <mergeCell ref="J251:J254"/>
    <mergeCell ref="K251:K254"/>
    <mergeCell ref="B275:B278"/>
    <mergeCell ref="C275:C278"/>
    <mergeCell ref="J275:J278"/>
    <mergeCell ref="K275:K278"/>
    <mergeCell ref="B259:B262"/>
    <mergeCell ref="C259:C262"/>
    <mergeCell ref="J259:J262"/>
    <mergeCell ref="K259:K262"/>
    <mergeCell ref="A263:A266"/>
    <mergeCell ref="B263:B266"/>
    <mergeCell ref="C263:C266"/>
    <mergeCell ref="J263:J266"/>
    <mergeCell ref="K263:K266"/>
    <mergeCell ref="A259:A262"/>
    <mergeCell ref="A267:A270"/>
    <mergeCell ref="B267:B270"/>
    <mergeCell ref="C267:C270"/>
    <mergeCell ref="J267:J270"/>
    <mergeCell ref="K267:K270"/>
    <mergeCell ref="A271:A274"/>
    <mergeCell ref="B271:B274"/>
    <mergeCell ref="C271:C274"/>
    <mergeCell ref="J271:J274"/>
    <mergeCell ref="K271:K274"/>
    <mergeCell ref="C307:C310"/>
    <mergeCell ref="J307:J310"/>
    <mergeCell ref="K307:K310"/>
    <mergeCell ref="A295:A298"/>
    <mergeCell ref="B295:B298"/>
    <mergeCell ref="C295:C298"/>
    <mergeCell ref="J295:J298"/>
    <mergeCell ref="K295:K298"/>
    <mergeCell ref="A315:A318"/>
    <mergeCell ref="B315:B318"/>
    <mergeCell ref="C315:C318"/>
    <mergeCell ref="J315:J318"/>
    <mergeCell ref="K315:K318"/>
    <mergeCell ref="A279:A282"/>
    <mergeCell ref="B279:B282"/>
    <mergeCell ref="C279:C282"/>
    <mergeCell ref="J279:J282"/>
    <mergeCell ref="K279:K282"/>
    <mergeCell ref="A303:A306"/>
    <mergeCell ref="B303:B306"/>
    <mergeCell ref="C303:C306"/>
    <mergeCell ref="J303:J306"/>
    <mergeCell ref="K303:K306"/>
    <mergeCell ref="K287:K290"/>
    <mergeCell ref="A291:A294"/>
    <mergeCell ref="B291:B294"/>
    <mergeCell ref="C291:C294"/>
    <mergeCell ref="A355:A358"/>
    <mergeCell ref="B355:B358"/>
    <mergeCell ref="C355:C358"/>
    <mergeCell ref="J355:J358"/>
    <mergeCell ref="K355:K358"/>
    <mergeCell ref="A363:A366"/>
    <mergeCell ref="B363:B366"/>
    <mergeCell ref="C363:C366"/>
    <mergeCell ref="J363:J366"/>
    <mergeCell ref="K363:K366"/>
    <mergeCell ref="A359:A362"/>
    <mergeCell ref="B359:B362"/>
    <mergeCell ref="C359:C362"/>
    <mergeCell ref="J359:J362"/>
    <mergeCell ref="K359:K362"/>
    <mergeCell ref="K375:K378"/>
    <mergeCell ref="A379:A382"/>
    <mergeCell ref="B379:B382"/>
    <mergeCell ref="C379:C382"/>
    <mergeCell ref="J379:J382"/>
    <mergeCell ref="K379:K382"/>
    <mergeCell ref="A367:A370"/>
    <mergeCell ref="B367:B370"/>
    <mergeCell ref="C367:C370"/>
    <mergeCell ref="J367:J370"/>
    <mergeCell ref="K367:K370"/>
    <mergeCell ref="A371:A374"/>
    <mergeCell ref="B371:B374"/>
    <mergeCell ref="C371:C374"/>
    <mergeCell ref="J371:J374"/>
    <mergeCell ref="K371:K374"/>
    <mergeCell ref="A255:A258"/>
    <mergeCell ref="B255:B258"/>
    <mergeCell ref="C255:C258"/>
    <mergeCell ref="J255:J258"/>
    <mergeCell ref="K255:K258"/>
    <mergeCell ref="A383:A386"/>
    <mergeCell ref="B383:B386"/>
    <mergeCell ref="C383:C386"/>
    <mergeCell ref="J383:J386"/>
    <mergeCell ref="K383:K386"/>
    <mergeCell ref="A311:A314"/>
    <mergeCell ref="B311:B314"/>
    <mergeCell ref="C311:C314"/>
    <mergeCell ref="J311:J314"/>
    <mergeCell ref="K311:K314"/>
    <mergeCell ref="A375:A378"/>
    <mergeCell ref="B375:B378"/>
    <mergeCell ref="C375:C378"/>
    <mergeCell ref="J375:J378"/>
    <mergeCell ref="A287:A290"/>
    <mergeCell ref="B287:B290"/>
    <mergeCell ref="C287:C290"/>
    <mergeCell ref="J287:J290"/>
    <mergeCell ref="A275:A278"/>
    <mergeCell ref="K407:K410"/>
    <mergeCell ref="A387:A390"/>
    <mergeCell ref="B387:B390"/>
    <mergeCell ref="C387:C390"/>
    <mergeCell ref="J387:J390"/>
    <mergeCell ref="K387:K390"/>
    <mergeCell ref="A391:A394"/>
    <mergeCell ref="B391:B394"/>
    <mergeCell ref="C391:C394"/>
    <mergeCell ref="J391:J394"/>
    <mergeCell ref="K391:K394"/>
    <mergeCell ref="A395:A398"/>
    <mergeCell ref="B395:B398"/>
    <mergeCell ref="C395:C398"/>
    <mergeCell ref="J395:J398"/>
    <mergeCell ref="K395:K398"/>
    <mergeCell ref="A411:A414"/>
    <mergeCell ref="B411:B414"/>
    <mergeCell ref="C411:C414"/>
    <mergeCell ref="J411:J414"/>
    <mergeCell ref="K411:K414"/>
    <mergeCell ref="A299:A302"/>
    <mergeCell ref="B299:B302"/>
    <mergeCell ref="C299:C302"/>
    <mergeCell ref="J299:J302"/>
    <mergeCell ref="K299:K302"/>
    <mergeCell ref="A403:A406"/>
    <mergeCell ref="B403:B406"/>
    <mergeCell ref="C403:C406"/>
    <mergeCell ref="J403:J406"/>
    <mergeCell ref="K403:K406"/>
    <mergeCell ref="A399:A402"/>
    <mergeCell ref="B399:B402"/>
    <mergeCell ref="C399:C402"/>
    <mergeCell ref="J399:J402"/>
    <mergeCell ref="K399:K402"/>
    <mergeCell ref="A407:A410"/>
    <mergeCell ref="B407:B410"/>
    <mergeCell ref="C407:C410"/>
    <mergeCell ref="J407:J410"/>
    <mergeCell ref="J423:J426"/>
    <mergeCell ref="K423:K426"/>
    <mergeCell ref="A427:A430"/>
    <mergeCell ref="B427:B430"/>
    <mergeCell ref="C427:C430"/>
    <mergeCell ref="J427:J430"/>
    <mergeCell ref="K427:K430"/>
    <mergeCell ref="A439:A442"/>
    <mergeCell ref="B439:B442"/>
    <mergeCell ref="C439:C442"/>
    <mergeCell ref="J439:J442"/>
    <mergeCell ref="K439:K442"/>
    <mergeCell ref="A435:A438"/>
    <mergeCell ref="B435:B438"/>
    <mergeCell ref="C435:C438"/>
    <mergeCell ref="J435:J438"/>
    <mergeCell ref="K435:K438"/>
    <mergeCell ref="K323:K326"/>
    <mergeCell ref="A455:A458"/>
    <mergeCell ref="B455:B458"/>
    <mergeCell ref="C455:C458"/>
    <mergeCell ref="J455:J458"/>
    <mergeCell ref="K455:K458"/>
    <mergeCell ref="A447:A450"/>
    <mergeCell ref="B447:B450"/>
    <mergeCell ref="C447:C450"/>
    <mergeCell ref="J447:J450"/>
    <mergeCell ref="K447:K450"/>
    <mergeCell ref="A451:A454"/>
    <mergeCell ref="B451:B454"/>
    <mergeCell ref="C451:C454"/>
    <mergeCell ref="J451:J454"/>
    <mergeCell ref="K451:K454"/>
    <mergeCell ref="A431:A434"/>
    <mergeCell ref="B431:B434"/>
    <mergeCell ref="C431:C434"/>
    <mergeCell ref="J431:J434"/>
    <mergeCell ref="K431:K434"/>
    <mergeCell ref="A423:A426"/>
    <mergeCell ref="B423:B426"/>
    <mergeCell ref="C423:C426"/>
    <mergeCell ref="A335:A338"/>
    <mergeCell ref="B335:B338"/>
    <mergeCell ref="C335:C338"/>
    <mergeCell ref="J335:J338"/>
    <mergeCell ref="K335:K338"/>
    <mergeCell ref="A343:A346"/>
    <mergeCell ref="B343:B346"/>
    <mergeCell ref="C343:C346"/>
    <mergeCell ref="J343:J346"/>
    <mergeCell ref="K343:K346"/>
    <mergeCell ref="A419:A422"/>
    <mergeCell ref="B419:B422"/>
    <mergeCell ref="C419:C422"/>
    <mergeCell ref="J419:J422"/>
    <mergeCell ref="K419:K422"/>
    <mergeCell ref="A323:A326"/>
    <mergeCell ref="B323:B326"/>
    <mergeCell ref="C323:C326"/>
    <mergeCell ref="J323:J326"/>
    <mergeCell ref="A415:A418"/>
    <mergeCell ref="B415:B418"/>
    <mergeCell ref="C415:C418"/>
    <mergeCell ref="J415:J418"/>
    <mergeCell ref="K415:K418"/>
    <mergeCell ref="A339:A342"/>
    <mergeCell ref="B339:B342"/>
    <mergeCell ref="C339:C342"/>
    <mergeCell ref="J339:J342"/>
    <mergeCell ref="K339:K342"/>
    <mergeCell ref="A327:A330"/>
    <mergeCell ref="B327:B330"/>
    <mergeCell ref="C327:C330"/>
    <mergeCell ref="J327:J330"/>
    <mergeCell ref="K327:K330"/>
    <mergeCell ref="A347:A350"/>
    <mergeCell ref="B347:B350"/>
    <mergeCell ref="C347:C350"/>
    <mergeCell ref="J347:J350"/>
    <mergeCell ref="K347:K350"/>
    <mergeCell ref="A351:A354"/>
    <mergeCell ref="B351:B354"/>
    <mergeCell ref="C351:C354"/>
    <mergeCell ref="J351:J354"/>
    <mergeCell ref="K351:K354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 differentFirst="1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W19"/>
  <sheetViews>
    <sheetView topLeftCell="A7" workbookViewId="0">
      <selection activeCell="K15" sqref="K15"/>
    </sheetView>
  </sheetViews>
  <sheetFormatPr defaultRowHeight="15"/>
  <cols>
    <col min="1" max="1" width="5.7109375" customWidth="1"/>
    <col min="2" max="2" width="32.140625" customWidth="1"/>
    <col min="4" max="4" width="7.85546875" customWidth="1"/>
    <col min="5" max="5" width="7.28515625" customWidth="1"/>
    <col min="6" max="6" width="6.28515625" customWidth="1"/>
    <col min="7" max="7" width="6.85546875" customWidth="1"/>
    <col min="8" max="8" width="7.28515625" customWidth="1"/>
    <col min="9" max="9" width="6.7109375" customWidth="1"/>
    <col min="10" max="10" width="7.140625" customWidth="1"/>
    <col min="11" max="11" width="7.28515625" customWidth="1"/>
    <col min="12" max="12" width="7" customWidth="1"/>
    <col min="13" max="13" width="7.85546875" customWidth="1"/>
    <col min="14" max="14" width="7.28515625" customWidth="1"/>
    <col min="15" max="16" width="7.140625" customWidth="1"/>
    <col min="17" max="18" width="6.5703125" customWidth="1"/>
    <col min="19" max="19" width="7.42578125" customWidth="1"/>
    <col min="20" max="20" width="7.140625" customWidth="1"/>
    <col min="22" max="22" width="13.28515625" customWidth="1"/>
  </cols>
  <sheetData>
    <row r="1" spans="1:23" ht="15.75">
      <c r="A1" s="211" t="s">
        <v>152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spans="1:23">
      <c r="A2" s="212" t="s">
        <v>153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40"/>
    </row>
    <row r="3" spans="1:23">
      <c r="A3" s="213" t="s">
        <v>154</v>
      </c>
      <c r="B3" s="213" t="s">
        <v>155</v>
      </c>
      <c r="C3" s="213" t="s">
        <v>156</v>
      </c>
      <c r="D3" s="213" t="s">
        <v>157</v>
      </c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4" t="s">
        <v>158</v>
      </c>
      <c r="V3" s="213" t="s">
        <v>159</v>
      </c>
    </row>
    <row r="4" spans="1:23">
      <c r="A4" s="213"/>
      <c r="B4" s="213"/>
      <c r="C4" s="213"/>
      <c r="D4" s="41">
        <v>2012</v>
      </c>
      <c r="E4" s="217">
        <v>2013</v>
      </c>
      <c r="F4" s="218"/>
      <c r="G4" s="219">
        <v>2014</v>
      </c>
      <c r="H4" s="219"/>
      <c r="I4" s="219">
        <v>2015</v>
      </c>
      <c r="J4" s="219"/>
      <c r="K4" s="219">
        <v>2016</v>
      </c>
      <c r="L4" s="219"/>
      <c r="M4" s="219">
        <v>2017</v>
      </c>
      <c r="N4" s="219"/>
      <c r="O4" s="219">
        <v>2018</v>
      </c>
      <c r="P4" s="219"/>
      <c r="Q4" s="219">
        <v>2019</v>
      </c>
      <c r="R4" s="219"/>
      <c r="S4" s="219">
        <v>2020</v>
      </c>
      <c r="T4" s="219"/>
      <c r="U4" s="215"/>
      <c r="V4" s="213"/>
    </row>
    <row r="5" spans="1:23" ht="32.25" customHeight="1">
      <c r="A5" s="213"/>
      <c r="B5" s="213"/>
      <c r="C5" s="213"/>
      <c r="D5" s="41" t="s">
        <v>160</v>
      </c>
      <c r="E5" s="41" t="s">
        <v>161</v>
      </c>
      <c r="F5" s="41" t="s">
        <v>160</v>
      </c>
      <c r="G5" s="41" t="s">
        <v>161</v>
      </c>
      <c r="H5" s="41" t="s">
        <v>160</v>
      </c>
      <c r="I5" s="41" t="s">
        <v>161</v>
      </c>
      <c r="J5" s="41" t="s">
        <v>160</v>
      </c>
      <c r="K5" s="41" t="s">
        <v>161</v>
      </c>
      <c r="L5" s="41" t="s">
        <v>160</v>
      </c>
      <c r="M5" s="41" t="s">
        <v>161</v>
      </c>
      <c r="N5" s="41" t="s">
        <v>160</v>
      </c>
      <c r="O5" s="41" t="s">
        <v>161</v>
      </c>
      <c r="P5" s="41" t="s">
        <v>160</v>
      </c>
      <c r="Q5" s="41" t="s">
        <v>161</v>
      </c>
      <c r="R5" s="41" t="s">
        <v>160</v>
      </c>
      <c r="S5" s="41" t="s">
        <v>161</v>
      </c>
      <c r="T5" s="41" t="s">
        <v>160</v>
      </c>
      <c r="U5" s="216"/>
      <c r="V5" s="213"/>
    </row>
    <row r="6" spans="1:23">
      <c r="A6" s="41"/>
      <c r="B6" s="222" t="s">
        <v>162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4"/>
    </row>
    <row r="7" spans="1:23">
      <c r="A7" s="41" t="s">
        <v>163</v>
      </c>
      <c r="B7" s="222" t="s">
        <v>164</v>
      </c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4"/>
    </row>
    <row r="8" spans="1:23" ht="105.75" customHeight="1">
      <c r="A8" s="41" t="s">
        <v>165</v>
      </c>
      <c r="B8" s="42" t="s">
        <v>166</v>
      </c>
      <c r="C8" s="41" t="s">
        <v>167</v>
      </c>
      <c r="D8" s="41">
        <v>41</v>
      </c>
      <c r="E8" s="41">
        <v>42.3</v>
      </c>
      <c r="F8" s="41"/>
      <c r="G8" s="41">
        <v>40.4</v>
      </c>
      <c r="H8" s="41">
        <v>40.4</v>
      </c>
      <c r="I8" s="41">
        <v>40.4</v>
      </c>
      <c r="J8" s="41"/>
      <c r="K8" s="41">
        <v>40.4</v>
      </c>
      <c r="L8" s="41"/>
      <c r="M8" s="41">
        <v>38.5</v>
      </c>
      <c r="N8" s="41"/>
      <c r="O8" s="41">
        <v>38.5</v>
      </c>
      <c r="P8" s="41"/>
      <c r="Q8" s="41">
        <v>38.5</v>
      </c>
      <c r="R8" s="41"/>
      <c r="S8" s="41">
        <v>38.5</v>
      </c>
      <c r="T8" s="41"/>
      <c r="U8" s="41" t="s">
        <v>168</v>
      </c>
      <c r="V8" s="43" t="s">
        <v>169</v>
      </c>
    </row>
    <row r="9" spans="1:23" ht="69" customHeight="1">
      <c r="A9" s="41" t="s">
        <v>170</v>
      </c>
      <c r="B9" s="42" t="s">
        <v>171</v>
      </c>
      <c r="C9" s="41" t="s">
        <v>167</v>
      </c>
      <c r="D9" s="43">
        <v>74</v>
      </c>
      <c r="E9" s="43">
        <v>64</v>
      </c>
      <c r="F9" s="43">
        <v>67</v>
      </c>
      <c r="G9" s="43">
        <v>55</v>
      </c>
      <c r="H9" s="43">
        <v>55</v>
      </c>
      <c r="I9" s="43">
        <v>50</v>
      </c>
      <c r="J9" s="43"/>
      <c r="K9" s="43">
        <v>45</v>
      </c>
      <c r="L9" s="43"/>
      <c r="M9" s="43">
        <v>45</v>
      </c>
      <c r="N9" s="43"/>
      <c r="O9" s="43">
        <v>45</v>
      </c>
      <c r="P9" s="43"/>
      <c r="Q9" s="43">
        <v>50</v>
      </c>
      <c r="R9" s="43"/>
      <c r="S9" s="43">
        <v>45</v>
      </c>
      <c r="T9" s="43"/>
      <c r="U9" s="43" t="s">
        <v>172</v>
      </c>
      <c r="V9" s="43" t="s">
        <v>169</v>
      </c>
    </row>
    <row r="10" spans="1:23">
      <c r="A10" s="41" t="s">
        <v>173</v>
      </c>
      <c r="B10" s="222" t="s">
        <v>174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4"/>
    </row>
    <row r="11" spans="1:23">
      <c r="A11" s="41" t="s">
        <v>175</v>
      </c>
      <c r="B11" s="225" t="s">
        <v>176</v>
      </c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</row>
    <row r="12" spans="1:23" ht="75.75" customHeight="1">
      <c r="A12" s="54" t="s">
        <v>177</v>
      </c>
      <c r="B12" s="44" t="s">
        <v>178</v>
      </c>
      <c r="C12" s="45" t="s">
        <v>179</v>
      </c>
      <c r="D12" s="45"/>
      <c r="E12" s="45"/>
      <c r="F12" s="45"/>
      <c r="G12" s="45">
        <v>2</v>
      </c>
      <c r="H12" s="45">
        <v>1</v>
      </c>
      <c r="I12" s="45"/>
      <c r="J12" s="45"/>
      <c r="K12" s="45"/>
      <c r="L12" s="45"/>
      <c r="M12" s="45"/>
      <c r="N12" s="43"/>
      <c r="O12" s="43">
        <v>1</v>
      </c>
      <c r="P12" s="43"/>
      <c r="Q12" s="43">
        <v>1</v>
      </c>
      <c r="R12" s="43"/>
      <c r="S12" s="43"/>
      <c r="T12" s="43"/>
      <c r="U12" s="43" t="s">
        <v>172</v>
      </c>
      <c r="V12" s="43" t="s">
        <v>142</v>
      </c>
    </row>
    <row r="13" spans="1:23" ht="79.5" customHeight="1">
      <c r="A13" s="55" t="s">
        <v>180</v>
      </c>
      <c r="B13" s="46" t="s">
        <v>181</v>
      </c>
      <c r="C13" s="45" t="s">
        <v>179</v>
      </c>
      <c r="D13" s="45"/>
      <c r="E13" s="45"/>
      <c r="F13" s="45"/>
      <c r="G13" s="47">
        <v>3</v>
      </c>
      <c r="H13" s="47">
        <v>3</v>
      </c>
      <c r="I13" s="47">
        <v>4</v>
      </c>
      <c r="J13" s="47"/>
      <c r="K13" s="47"/>
      <c r="L13" s="47"/>
      <c r="M13" s="47"/>
      <c r="N13" s="47"/>
      <c r="O13" s="47">
        <v>1</v>
      </c>
      <c r="P13" s="47"/>
      <c r="Q13" s="47"/>
      <c r="R13" s="47"/>
      <c r="S13" s="47"/>
      <c r="T13" s="43"/>
      <c r="U13" s="43" t="s">
        <v>172</v>
      </c>
      <c r="V13" s="43" t="s">
        <v>142</v>
      </c>
    </row>
    <row r="14" spans="1:23" ht="96.75" customHeight="1">
      <c r="A14" s="55" t="s">
        <v>182</v>
      </c>
      <c r="B14" s="44" t="s">
        <v>183</v>
      </c>
      <c r="C14" s="45" t="s">
        <v>179</v>
      </c>
      <c r="D14" s="45"/>
      <c r="E14" s="45"/>
      <c r="F14" s="45"/>
      <c r="G14" s="47">
        <v>0</v>
      </c>
      <c r="H14" s="47">
        <v>1</v>
      </c>
      <c r="I14" s="47">
        <v>4</v>
      </c>
      <c r="J14" s="47"/>
      <c r="K14" s="47"/>
      <c r="L14" s="47"/>
      <c r="M14" s="47"/>
      <c r="N14" s="47"/>
      <c r="O14" s="47">
        <v>1</v>
      </c>
      <c r="P14" s="47"/>
      <c r="Q14" s="47"/>
      <c r="R14" s="47"/>
      <c r="S14" s="47"/>
      <c r="T14" s="43"/>
      <c r="U14" s="43" t="s">
        <v>172</v>
      </c>
      <c r="V14" s="43" t="s">
        <v>142</v>
      </c>
    </row>
    <row r="15" spans="1:23" ht="80.25" customHeight="1">
      <c r="A15" s="43" t="s">
        <v>184</v>
      </c>
      <c r="B15" s="48" t="s">
        <v>185</v>
      </c>
      <c r="C15" s="43" t="s">
        <v>179</v>
      </c>
      <c r="D15" s="45"/>
      <c r="E15" s="45"/>
      <c r="F15" s="43"/>
      <c r="G15" s="47">
        <v>65</v>
      </c>
      <c r="H15" s="47">
        <v>63</v>
      </c>
      <c r="I15" s="47">
        <v>15</v>
      </c>
      <c r="J15" s="47"/>
      <c r="K15" s="47">
        <v>35</v>
      </c>
      <c r="L15" s="47"/>
      <c r="M15" s="47">
        <v>15</v>
      </c>
      <c r="N15" s="47"/>
      <c r="O15" s="47">
        <v>10</v>
      </c>
      <c r="P15" s="47"/>
      <c r="Q15" s="47"/>
      <c r="R15" s="47"/>
      <c r="S15" s="47"/>
      <c r="T15" s="43"/>
      <c r="U15" s="43" t="s">
        <v>172</v>
      </c>
      <c r="V15" s="43" t="s">
        <v>169</v>
      </c>
      <c r="W15" t="s">
        <v>275</v>
      </c>
    </row>
    <row r="16" spans="1:23">
      <c r="A16" s="41" t="s">
        <v>186</v>
      </c>
      <c r="B16" s="226" t="s">
        <v>187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8"/>
    </row>
    <row r="17" spans="1:22" ht="71.25" customHeight="1">
      <c r="A17" s="41" t="s">
        <v>188</v>
      </c>
      <c r="B17" s="42" t="s">
        <v>189</v>
      </c>
      <c r="C17" s="41" t="s">
        <v>179</v>
      </c>
      <c r="D17" s="49"/>
      <c r="E17" s="49"/>
      <c r="F17" s="49"/>
      <c r="G17" s="49">
        <v>47</v>
      </c>
      <c r="H17" s="49">
        <v>47</v>
      </c>
      <c r="I17" s="49">
        <v>26</v>
      </c>
      <c r="J17" s="49"/>
      <c r="K17" s="49">
        <v>29</v>
      </c>
      <c r="L17" s="49"/>
      <c r="M17" s="49">
        <v>76</v>
      </c>
      <c r="N17" s="49"/>
      <c r="O17" s="49">
        <v>0</v>
      </c>
      <c r="P17" s="49"/>
      <c r="Q17" s="49"/>
      <c r="R17" s="49"/>
      <c r="S17" s="49"/>
      <c r="T17" s="49"/>
      <c r="U17" s="43" t="s">
        <v>172</v>
      </c>
      <c r="V17" s="43" t="s">
        <v>169</v>
      </c>
    </row>
    <row r="18" spans="1:22">
      <c r="A18" s="50"/>
    </row>
    <row r="19" spans="1:22">
      <c r="A19" s="220" t="s">
        <v>190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51"/>
    </row>
  </sheetData>
  <mergeCells count="22">
    <mergeCell ref="A19:U19"/>
    <mergeCell ref="I4:J4"/>
    <mergeCell ref="K4:L4"/>
    <mergeCell ref="M4:N4"/>
    <mergeCell ref="O4:P4"/>
    <mergeCell ref="Q4:R4"/>
    <mergeCell ref="S4:T4"/>
    <mergeCell ref="B6:V6"/>
    <mergeCell ref="B7:V7"/>
    <mergeCell ref="B10:V10"/>
    <mergeCell ref="B11:V11"/>
    <mergeCell ref="B16:V16"/>
    <mergeCell ref="A1:V1"/>
    <mergeCell ref="A2:U2"/>
    <mergeCell ref="A3:A5"/>
    <mergeCell ref="B3:B5"/>
    <mergeCell ref="C3:C5"/>
    <mergeCell ref="D3:T3"/>
    <mergeCell ref="U3:U5"/>
    <mergeCell ref="V3:V5"/>
    <mergeCell ref="E4:F4"/>
    <mergeCell ref="G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9"/>
  <sheetViews>
    <sheetView tabSelected="1" topLeftCell="A7" workbookViewId="0">
      <selection activeCell="M15" sqref="M15"/>
    </sheetView>
  </sheetViews>
  <sheetFormatPr defaultRowHeight="15"/>
  <cols>
    <col min="1" max="1" width="8.28515625" customWidth="1"/>
    <col min="2" max="2" width="21.28515625" customWidth="1"/>
    <col min="3" max="3" width="15.5703125" customWidth="1"/>
    <col min="4" max="4" width="16.42578125" customWidth="1"/>
    <col min="5" max="5" width="16.28515625" customWidth="1"/>
    <col min="6" max="6" width="14.28515625" customWidth="1"/>
    <col min="7" max="7" width="15.28515625" customWidth="1"/>
    <col min="8" max="8" width="14.140625" customWidth="1"/>
    <col min="9" max="9" width="20" customWidth="1"/>
  </cols>
  <sheetData>
    <row r="1" spans="1:9">
      <c r="I1" s="67" t="s">
        <v>206</v>
      </c>
    </row>
    <row r="2" spans="1:9">
      <c r="A2" s="68"/>
      <c r="B2" s="69"/>
      <c r="C2" s="70"/>
      <c r="D2" s="70"/>
      <c r="E2" s="70"/>
      <c r="F2" s="70"/>
      <c r="G2" s="70"/>
      <c r="H2" s="70"/>
      <c r="I2" s="69"/>
    </row>
    <row r="3" spans="1:9">
      <c r="A3" s="233" t="s">
        <v>207</v>
      </c>
      <c r="B3" s="233"/>
      <c r="C3" s="233"/>
      <c r="D3" s="233"/>
      <c r="E3" s="233"/>
      <c r="F3" s="233"/>
      <c r="G3" s="233"/>
      <c r="H3" s="233"/>
      <c r="I3" s="233"/>
    </row>
    <row r="4" spans="1:9">
      <c r="A4" s="68"/>
      <c r="B4" s="69"/>
      <c r="C4" s="70"/>
      <c r="D4" s="70"/>
      <c r="E4" s="70"/>
      <c r="F4" s="70"/>
      <c r="G4" s="70"/>
      <c r="H4" s="70"/>
      <c r="I4" s="69"/>
    </row>
    <row r="5" spans="1:9" ht="51">
      <c r="A5" s="71" t="s">
        <v>154</v>
      </c>
      <c r="B5" s="65" t="s">
        <v>208</v>
      </c>
      <c r="C5" s="65" t="s">
        <v>209</v>
      </c>
      <c r="D5" s="72" t="s">
        <v>210</v>
      </c>
      <c r="E5" s="72" t="s">
        <v>211</v>
      </c>
      <c r="F5" s="72" t="s">
        <v>212</v>
      </c>
      <c r="G5" s="72" t="s">
        <v>213</v>
      </c>
      <c r="H5" s="72" t="s">
        <v>214</v>
      </c>
      <c r="I5" s="65" t="s">
        <v>215</v>
      </c>
    </row>
    <row r="6" spans="1:9">
      <c r="A6" s="71"/>
      <c r="B6" s="73" t="s">
        <v>216</v>
      </c>
      <c r="C6" s="65"/>
      <c r="D6" s="72"/>
      <c r="E6" s="72"/>
      <c r="F6" s="72"/>
      <c r="G6" s="72"/>
      <c r="H6" s="72"/>
      <c r="I6" s="65"/>
    </row>
    <row r="7" spans="1:9" ht="30" customHeight="1">
      <c r="A7" s="74" t="s">
        <v>217</v>
      </c>
      <c r="B7" s="42" t="s">
        <v>218</v>
      </c>
      <c r="C7" s="65"/>
      <c r="D7" s="65"/>
      <c r="E7" s="65"/>
      <c r="F7" s="65"/>
      <c r="G7" s="65"/>
      <c r="H7" s="65"/>
      <c r="I7" s="42"/>
    </row>
    <row r="8" spans="1:9" ht="25.5">
      <c r="A8" s="229" t="s">
        <v>219</v>
      </c>
      <c r="B8" s="234" t="s">
        <v>220</v>
      </c>
      <c r="C8" s="214"/>
      <c r="D8" s="214"/>
      <c r="E8" s="75" t="s">
        <v>221</v>
      </c>
      <c r="F8" s="65"/>
      <c r="G8" s="65"/>
      <c r="H8" s="65"/>
      <c r="I8" s="42"/>
    </row>
    <row r="9" spans="1:9" ht="33" customHeight="1">
      <c r="A9" s="230"/>
      <c r="B9" s="235"/>
      <c r="C9" s="216"/>
      <c r="D9" s="216"/>
      <c r="E9" s="75" t="s">
        <v>222</v>
      </c>
      <c r="F9" s="65"/>
      <c r="G9" s="65"/>
      <c r="H9" s="65"/>
      <c r="I9" s="76"/>
    </row>
    <row r="10" spans="1:9" ht="78.75" customHeight="1">
      <c r="A10" s="77" t="s">
        <v>223</v>
      </c>
      <c r="B10" s="48" t="s">
        <v>224</v>
      </c>
      <c r="C10" s="66"/>
      <c r="D10" s="66"/>
      <c r="E10" s="75"/>
      <c r="F10" s="65"/>
      <c r="G10" s="66"/>
      <c r="H10" s="66"/>
      <c r="I10" s="76"/>
    </row>
    <row r="11" spans="1:9" ht="132" customHeight="1">
      <c r="A11" s="231" t="s">
        <v>165</v>
      </c>
      <c r="B11" s="214" t="s">
        <v>166</v>
      </c>
      <c r="C11" s="214" t="s">
        <v>167</v>
      </c>
      <c r="D11" s="214"/>
      <c r="E11" s="78" t="s">
        <v>225</v>
      </c>
      <c r="F11" s="214" t="s">
        <v>226</v>
      </c>
      <c r="G11" s="214" t="s">
        <v>227</v>
      </c>
      <c r="H11" s="214" t="s">
        <v>228</v>
      </c>
      <c r="I11" s="214" t="s">
        <v>169</v>
      </c>
    </row>
    <row r="12" spans="1:9" ht="60.75" customHeight="1">
      <c r="A12" s="232"/>
      <c r="B12" s="216"/>
      <c r="C12" s="216"/>
      <c r="D12" s="216"/>
      <c r="E12" s="79" t="s">
        <v>229</v>
      </c>
      <c r="F12" s="216"/>
      <c r="G12" s="216"/>
      <c r="H12" s="216"/>
      <c r="I12" s="216"/>
    </row>
    <row r="13" spans="1:9" ht="75.75" customHeight="1">
      <c r="A13" s="229" t="s">
        <v>170</v>
      </c>
      <c r="B13" s="65" t="s">
        <v>230</v>
      </c>
      <c r="C13" s="65" t="s">
        <v>167</v>
      </c>
      <c r="D13" s="42"/>
      <c r="E13" s="80" t="s">
        <v>231</v>
      </c>
      <c r="F13" s="214" t="s">
        <v>172</v>
      </c>
      <c r="G13" s="214" t="s">
        <v>227</v>
      </c>
      <c r="H13" s="214" t="s">
        <v>232</v>
      </c>
      <c r="I13" s="214" t="s">
        <v>169</v>
      </c>
    </row>
    <row r="14" spans="1:9" ht="51" customHeight="1">
      <c r="A14" s="230"/>
      <c r="B14" s="66"/>
      <c r="C14" s="42"/>
      <c r="D14" s="42"/>
      <c r="E14" s="42" t="s">
        <v>233</v>
      </c>
      <c r="F14" s="216"/>
      <c r="G14" s="216"/>
      <c r="H14" s="216"/>
      <c r="I14" s="216"/>
    </row>
    <row r="15" spans="1:9" ht="89.25">
      <c r="A15" s="74" t="s">
        <v>234</v>
      </c>
      <c r="B15" s="66" t="s">
        <v>235</v>
      </c>
      <c r="C15" s="65" t="s">
        <v>236</v>
      </c>
      <c r="D15" s="42"/>
      <c r="E15" s="42"/>
      <c r="F15" s="65" t="s">
        <v>172</v>
      </c>
      <c r="G15" s="65" t="s">
        <v>227</v>
      </c>
      <c r="H15" s="65" t="s">
        <v>228</v>
      </c>
      <c r="I15" s="66" t="s">
        <v>237</v>
      </c>
    </row>
    <row r="16" spans="1:9" ht="114" customHeight="1">
      <c r="A16" s="74" t="s">
        <v>238</v>
      </c>
      <c r="B16" s="47" t="s">
        <v>239</v>
      </c>
      <c r="C16" s="65" t="s">
        <v>236</v>
      </c>
      <c r="D16" s="65"/>
      <c r="E16" s="65"/>
      <c r="F16" s="65" t="s">
        <v>172</v>
      </c>
      <c r="G16" s="65" t="s">
        <v>227</v>
      </c>
      <c r="H16" s="65" t="s">
        <v>228</v>
      </c>
      <c r="I16" s="66" t="s">
        <v>237</v>
      </c>
    </row>
    <row r="17" spans="1:9" ht="105" customHeight="1">
      <c r="A17" s="74" t="s">
        <v>240</v>
      </c>
      <c r="B17" s="47" t="s">
        <v>183</v>
      </c>
      <c r="C17" s="65" t="s">
        <v>236</v>
      </c>
      <c r="D17" s="65"/>
      <c r="E17" s="65"/>
      <c r="F17" s="65" t="s">
        <v>172</v>
      </c>
      <c r="G17" s="65" t="s">
        <v>227</v>
      </c>
      <c r="H17" s="65" t="s">
        <v>228</v>
      </c>
      <c r="I17" s="66" t="s">
        <v>237</v>
      </c>
    </row>
    <row r="18" spans="1:9" ht="95.25" customHeight="1">
      <c r="A18" s="74" t="s">
        <v>241</v>
      </c>
      <c r="B18" s="47" t="s">
        <v>185</v>
      </c>
      <c r="C18" s="65" t="s">
        <v>236</v>
      </c>
      <c r="D18" s="65"/>
      <c r="E18" s="65"/>
      <c r="F18" s="65" t="s">
        <v>172</v>
      </c>
      <c r="G18" s="65" t="s">
        <v>227</v>
      </c>
      <c r="H18" s="65" t="s">
        <v>228</v>
      </c>
      <c r="I18" s="66" t="s">
        <v>237</v>
      </c>
    </row>
    <row r="19" spans="1:9" ht="91.5" customHeight="1">
      <c r="A19" s="74" t="s">
        <v>242</v>
      </c>
      <c r="B19" s="72" t="s">
        <v>189</v>
      </c>
      <c r="C19" s="65" t="s">
        <v>243</v>
      </c>
      <c r="D19" s="65"/>
      <c r="E19" s="65"/>
      <c r="F19" s="65" t="s">
        <v>172</v>
      </c>
      <c r="G19" s="65" t="s">
        <v>227</v>
      </c>
      <c r="H19" s="65" t="s">
        <v>228</v>
      </c>
      <c r="I19" s="65" t="s">
        <v>169</v>
      </c>
    </row>
  </sheetData>
  <mergeCells count="18">
    <mergeCell ref="A3:I3"/>
    <mergeCell ref="A8:A9"/>
    <mergeCell ref="B8:B9"/>
    <mergeCell ref="C8:C9"/>
    <mergeCell ref="D8:D9"/>
    <mergeCell ref="G11:G12"/>
    <mergeCell ref="H11:H12"/>
    <mergeCell ref="I11:I12"/>
    <mergeCell ref="A13:A14"/>
    <mergeCell ref="F13:F14"/>
    <mergeCell ref="G13:G14"/>
    <mergeCell ref="H13:H14"/>
    <mergeCell ref="I13:I14"/>
    <mergeCell ref="A11:A12"/>
    <mergeCell ref="B11:B12"/>
    <mergeCell ref="C11:C12"/>
    <mergeCell ref="D11:D12"/>
    <mergeCell ref="F11:F12"/>
  </mergeCells>
  <pageMargins left="0.7" right="0.7" top="0.75" bottom="0.75" header="0.3" footer="0.3"/>
  <legacyDrawing r:id="rId1"/>
  <oleObjects>
    <oleObject progId="Equation.3" shapeId="3073" r:id="rId2"/>
    <oleObject progId="Equation.3" shapeId="3074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L122"/>
  <sheetViews>
    <sheetView workbookViewId="0">
      <pane xSplit="6" ySplit="6" topLeftCell="G100" activePane="bottomRight" state="frozen"/>
      <selection pane="topRight" activeCell="G1" sqref="G1"/>
      <selection pane="bottomLeft" activeCell="A7" sqref="A7"/>
      <selection pane="bottomRight" activeCell="G114" sqref="G114"/>
    </sheetView>
  </sheetViews>
  <sheetFormatPr defaultRowHeight="15"/>
  <cols>
    <col min="1" max="1" width="6.85546875" customWidth="1"/>
    <col min="2" max="2" width="25.42578125" customWidth="1"/>
    <col min="3" max="3" width="19.85546875" customWidth="1"/>
    <col min="4" max="4" width="10.5703125" customWidth="1"/>
    <col min="8" max="9" width="10" bestFit="1" customWidth="1"/>
    <col min="257" max="257" width="6.85546875" customWidth="1"/>
    <col min="258" max="258" width="15" customWidth="1"/>
    <col min="259" max="259" width="13.28515625" customWidth="1"/>
    <col min="260" max="260" width="10.5703125" customWidth="1"/>
    <col min="264" max="265" width="10" bestFit="1" customWidth="1"/>
    <col min="513" max="513" width="6.85546875" customWidth="1"/>
    <col min="514" max="514" width="15" customWidth="1"/>
    <col min="515" max="515" width="13.28515625" customWidth="1"/>
    <col min="516" max="516" width="10.5703125" customWidth="1"/>
    <col min="520" max="521" width="10" bestFit="1" customWidth="1"/>
    <col min="769" max="769" width="6.85546875" customWidth="1"/>
    <col min="770" max="770" width="15" customWidth="1"/>
    <col min="771" max="771" width="13.28515625" customWidth="1"/>
    <col min="772" max="772" width="10.5703125" customWidth="1"/>
    <col min="776" max="777" width="10" bestFit="1" customWidth="1"/>
    <col min="1025" max="1025" width="6.85546875" customWidth="1"/>
    <col min="1026" max="1026" width="15" customWidth="1"/>
    <col min="1027" max="1027" width="13.28515625" customWidth="1"/>
    <col min="1028" max="1028" width="10.5703125" customWidth="1"/>
    <col min="1032" max="1033" width="10" bestFit="1" customWidth="1"/>
    <col min="1281" max="1281" width="6.85546875" customWidth="1"/>
    <col min="1282" max="1282" width="15" customWidth="1"/>
    <col min="1283" max="1283" width="13.28515625" customWidth="1"/>
    <col min="1284" max="1284" width="10.5703125" customWidth="1"/>
    <col min="1288" max="1289" width="10" bestFit="1" customWidth="1"/>
    <col min="1537" max="1537" width="6.85546875" customWidth="1"/>
    <col min="1538" max="1538" width="15" customWidth="1"/>
    <col min="1539" max="1539" width="13.28515625" customWidth="1"/>
    <col min="1540" max="1540" width="10.5703125" customWidth="1"/>
    <col min="1544" max="1545" width="10" bestFit="1" customWidth="1"/>
    <col min="1793" max="1793" width="6.85546875" customWidth="1"/>
    <col min="1794" max="1794" width="15" customWidth="1"/>
    <col min="1795" max="1795" width="13.28515625" customWidth="1"/>
    <col min="1796" max="1796" width="10.5703125" customWidth="1"/>
    <col min="1800" max="1801" width="10" bestFit="1" customWidth="1"/>
    <col min="2049" max="2049" width="6.85546875" customWidth="1"/>
    <col min="2050" max="2050" width="15" customWidth="1"/>
    <col min="2051" max="2051" width="13.28515625" customWidth="1"/>
    <col min="2052" max="2052" width="10.5703125" customWidth="1"/>
    <col min="2056" max="2057" width="10" bestFit="1" customWidth="1"/>
    <col min="2305" max="2305" width="6.85546875" customWidth="1"/>
    <col min="2306" max="2306" width="15" customWidth="1"/>
    <col min="2307" max="2307" width="13.28515625" customWidth="1"/>
    <col min="2308" max="2308" width="10.5703125" customWidth="1"/>
    <col min="2312" max="2313" width="10" bestFit="1" customWidth="1"/>
    <col min="2561" max="2561" width="6.85546875" customWidth="1"/>
    <col min="2562" max="2562" width="15" customWidth="1"/>
    <col min="2563" max="2563" width="13.28515625" customWidth="1"/>
    <col min="2564" max="2564" width="10.5703125" customWidth="1"/>
    <col min="2568" max="2569" width="10" bestFit="1" customWidth="1"/>
    <col min="2817" max="2817" width="6.85546875" customWidth="1"/>
    <col min="2818" max="2818" width="15" customWidth="1"/>
    <col min="2819" max="2819" width="13.28515625" customWidth="1"/>
    <col min="2820" max="2820" width="10.5703125" customWidth="1"/>
    <col min="2824" max="2825" width="10" bestFit="1" customWidth="1"/>
    <col min="3073" max="3073" width="6.85546875" customWidth="1"/>
    <col min="3074" max="3074" width="15" customWidth="1"/>
    <col min="3075" max="3075" width="13.28515625" customWidth="1"/>
    <col min="3076" max="3076" width="10.5703125" customWidth="1"/>
    <col min="3080" max="3081" width="10" bestFit="1" customWidth="1"/>
    <col min="3329" max="3329" width="6.85546875" customWidth="1"/>
    <col min="3330" max="3330" width="15" customWidth="1"/>
    <col min="3331" max="3331" width="13.28515625" customWidth="1"/>
    <col min="3332" max="3332" width="10.5703125" customWidth="1"/>
    <col min="3336" max="3337" width="10" bestFit="1" customWidth="1"/>
    <col min="3585" max="3585" width="6.85546875" customWidth="1"/>
    <col min="3586" max="3586" width="15" customWidth="1"/>
    <col min="3587" max="3587" width="13.28515625" customWidth="1"/>
    <col min="3588" max="3588" width="10.5703125" customWidth="1"/>
    <col min="3592" max="3593" width="10" bestFit="1" customWidth="1"/>
    <col min="3841" max="3841" width="6.85546875" customWidth="1"/>
    <col min="3842" max="3842" width="15" customWidth="1"/>
    <col min="3843" max="3843" width="13.28515625" customWidth="1"/>
    <col min="3844" max="3844" width="10.5703125" customWidth="1"/>
    <col min="3848" max="3849" width="10" bestFit="1" customWidth="1"/>
    <col min="4097" max="4097" width="6.85546875" customWidth="1"/>
    <col min="4098" max="4098" width="15" customWidth="1"/>
    <col min="4099" max="4099" width="13.28515625" customWidth="1"/>
    <col min="4100" max="4100" width="10.5703125" customWidth="1"/>
    <col min="4104" max="4105" width="10" bestFit="1" customWidth="1"/>
    <col min="4353" max="4353" width="6.85546875" customWidth="1"/>
    <col min="4354" max="4354" width="15" customWidth="1"/>
    <col min="4355" max="4355" width="13.28515625" customWidth="1"/>
    <col min="4356" max="4356" width="10.5703125" customWidth="1"/>
    <col min="4360" max="4361" width="10" bestFit="1" customWidth="1"/>
    <col min="4609" max="4609" width="6.85546875" customWidth="1"/>
    <col min="4610" max="4610" width="15" customWidth="1"/>
    <col min="4611" max="4611" width="13.28515625" customWidth="1"/>
    <col min="4612" max="4612" width="10.5703125" customWidth="1"/>
    <col min="4616" max="4617" width="10" bestFit="1" customWidth="1"/>
    <col min="4865" max="4865" width="6.85546875" customWidth="1"/>
    <col min="4866" max="4866" width="15" customWidth="1"/>
    <col min="4867" max="4867" width="13.28515625" customWidth="1"/>
    <col min="4868" max="4868" width="10.5703125" customWidth="1"/>
    <col min="4872" max="4873" width="10" bestFit="1" customWidth="1"/>
    <col min="5121" max="5121" width="6.85546875" customWidth="1"/>
    <col min="5122" max="5122" width="15" customWidth="1"/>
    <col min="5123" max="5123" width="13.28515625" customWidth="1"/>
    <col min="5124" max="5124" width="10.5703125" customWidth="1"/>
    <col min="5128" max="5129" width="10" bestFit="1" customWidth="1"/>
    <col min="5377" max="5377" width="6.85546875" customWidth="1"/>
    <col min="5378" max="5378" width="15" customWidth="1"/>
    <col min="5379" max="5379" width="13.28515625" customWidth="1"/>
    <col min="5380" max="5380" width="10.5703125" customWidth="1"/>
    <col min="5384" max="5385" width="10" bestFit="1" customWidth="1"/>
    <col min="5633" max="5633" width="6.85546875" customWidth="1"/>
    <col min="5634" max="5634" width="15" customWidth="1"/>
    <col min="5635" max="5635" width="13.28515625" customWidth="1"/>
    <col min="5636" max="5636" width="10.5703125" customWidth="1"/>
    <col min="5640" max="5641" width="10" bestFit="1" customWidth="1"/>
    <col min="5889" max="5889" width="6.85546875" customWidth="1"/>
    <col min="5890" max="5890" width="15" customWidth="1"/>
    <col min="5891" max="5891" width="13.28515625" customWidth="1"/>
    <col min="5892" max="5892" width="10.5703125" customWidth="1"/>
    <col min="5896" max="5897" width="10" bestFit="1" customWidth="1"/>
    <col min="6145" max="6145" width="6.85546875" customWidth="1"/>
    <col min="6146" max="6146" width="15" customWidth="1"/>
    <col min="6147" max="6147" width="13.28515625" customWidth="1"/>
    <col min="6148" max="6148" width="10.5703125" customWidth="1"/>
    <col min="6152" max="6153" width="10" bestFit="1" customWidth="1"/>
    <col min="6401" max="6401" width="6.85546875" customWidth="1"/>
    <col min="6402" max="6402" width="15" customWidth="1"/>
    <col min="6403" max="6403" width="13.28515625" customWidth="1"/>
    <col min="6404" max="6404" width="10.5703125" customWidth="1"/>
    <col min="6408" max="6409" width="10" bestFit="1" customWidth="1"/>
    <col min="6657" max="6657" width="6.85546875" customWidth="1"/>
    <col min="6658" max="6658" width="15" customWidth="1"/>
    <col min="6659" max="6659" width="13.28515625" customWidth="1"/>
    <col min="6660" max="6660" width="10.5703125" customWidth="1"/>
    <col min="6664" max="6665" width="10" bestFit="1" customWidth="1"/>
    <col min="6913" max="6913" width="6.85546875" customWidth="1"/>
    <col min="6914" max="6914" width="15" customWidth="1"/>
    <col min="6915" max="6915" width="13.28515625" customWidth="1"/>
    <col min="6916" max="6916" width="10.5703125" customWidth="1"/>
    <col min="6920" max="6921" width="10" bestFit="1" customWidth="1"/>
    <col min="7169" max="7169" width="6.85546875" customWidth="1"/>
    <col min="7170" max="7170" width="15" customWidth="1"/>
    <col min="7171" max="7171" width="13.28515625" customWidth="1"/>
    <col min="7172" max="7172" width="10.5703125" customWidth="1"/>
    <col min="7176" max="7177" width="10" bestFit="1" customWidth="1"/>
    <col min="7425" max="7425" width="6.85546875" customWidth="1"/>
    <col min="7426" max="7426" width="15" customWidth="1"/>
    <col min="7427" max="7427" width="13.28515625" customWidth="1"/>
    <col min="7428" max="7428" width="10.5703125" customWidth="1"/>
    <col min="7432" max="7433" width="10" bestFit="1" customWidth="1"/>
    <col min="7681" max="7681" width="6.85546875" customWidth="1"/>
    <col min="7682" max="7682" width="15" customWidth="1"/>
    <col min="7683" max="7683" width="13.28515625" customWidth="1"/>
    <col min="7684" max="7684" width="10.5703125" customWidth="1"/>
    <col min="7688" max="7689" width="10" bestFit="1" customWidth="1"/>
    <col min="7937" max="7937" width="6.85546875" customWidth="1"/>
    <col min="7938" max="7938" width="15" customWidth="1"/>
    <col min="7939" max="7939" width="13.28515625" customWidth="1"/>
    <col min="7940" max="7940" width="10.5703125" customWidth="1"/>
    <col min="7944" max="7945" width="10" bestFit="1" customWidth="1"/>
    <col min="8193" max="8193" width="6.85546875" customWidth="1"/>
    <col min="8194" max="8194" width="15" customWidth="1"/>
    <col min="8195" max="8195" width="13.28515625" customWidth="1"/>
    <col min="8196" max="8196" width="10.5703125" customWidth="1"/>
    <col min="8200" max="8201" width="10" bestFit="1" customWidth="1"/>
    <col min="8449" max="8449" width="6.85546875" customWidth="1"/>
    <col min="8450" max="8450" width="15" customWidth="1"/>
    <col min="8451" max="8451" width="13.28515625" customWidth="1"/>
    <col min="8452" max="8452" width="10.5703125" customWidth="1"/>
    <col min="8456" max="8457" width="10" bestFit="1" customWidth="1"/>
    <col min="8705" max="8705" width="6.85546875" customWidth="1"/>
    <col min="8706" max="8706" width="15" customWidth="1"/>
    <col min="8707" max="8707" width="13.28515625" customWidth="1"/>
    <col min="8708" max="8708" width="10.5703125" customWidth="1"/>
    <col min="8712" max="8713" width="10" bestFit="1" customWidth="1"/>
    <col min="8961" max="8961" width="6.85546875" customWidth="1"/>
    <col min="8962" max="8962" width="15" customWidth="1"/>
    <col min="8963" max="8963" width="13.28515625" customWidth="1"/>
    <col min="8964" max="8964" width="10.5703125" customWidth="1"/>
    <col min="8968" max="8969" width="10" bestFit="1" customWidth="1"/>
    <col min="9217" max="9217" width="6.85546875" customWidth="1"/>
    <col min="9218" max="9218" width="15" customWidth="1"/>
    <col min="9219" max="9219" width="13.28515625" customWidth="1"/>
    <col min="9220" max="9220" width="10.5703125" customWidth="1"/>
    <col min="9224" max="9225" width="10" bestFit="1" customWidth="1"/>
    <col min="9473" max="9473" width="6.85546875" customWidth="1"/>
    <col min="9474" max="9474" width="15" customWidth="1"/>
    <col min="9475" max="9475" width="13.28515625" customWidth="1"/>
    <col min="9476" max="9476" width="10.5703125" customWidth="1"/>
    <col min="9480" max="9481" width="10" bestFit="1" customWidth="1"/>
    <col min="9729" max="9729" width="6.85546875" customWidth="1"/>
    <col min="9730" max="9730" width="15" customWidth="1"/>
    <col min="9731" max="9731" width="13.28515625" customWidth="1"/>
    <col min="9732" max="9732" width="10.5703125" customWidth="1"/>
    <col min="9736" max="9737" width="10" bestFit="1" customWidth="1"/>
    <col min="9985" max="9985" width="6.85546875" customWidth="1"/>
    <col min="9986" max="9986" width="15" customWidth="1"/>
    <col min="9987" max="9987" width="13.28515625" customWidth="1"/>
    <col min="9988" max="9988" width="10.5703125" customWidth="1"/>
    <col min="9992" max="9993" width="10" bestFit="1" customWidth="1"/>
    <col min="10241" max="10241" width="6.85546875" customWidth="1"/>
    <col min="10242" max="10242" width="15" customWidth="1"/>
    <col min="10243" max="10243" width="13.28515625" customWidth="1"/>
    <col min="10244" max="10244" width="10.5703125" customWidth="1"/>
    <col min="10248" max="10249" width="10" bestFit="1" customWidth="1"/>
    <col min="10497" max="10497" width="6.85546875" customWidth="1"/>
    <col min="10498" max="10498" width="15" customWidth="1"/>
    <col min="10499" max="10499" width="13.28515625" customWidth="1"/>
    <col min="10500" max="10500" width="10.5703125" customWidth="1"/>
    <col min="10504" max="10505" width="10" bestFit="1" customWidth="1"/>
    <col min="10753" max="10753" width="6.85546875" customWidth="1"/>
    <col min="10754" max="10754" width="15" customWidth="1"/>
    <col min="10755" max="10755" width="13.28515625" customWidth="1"/>
    <col min="10756" max="10756" width="10.5703125" customWidth="1"/>
    <col min="10760" max="10761" width="10" bestFit="1" customWidth="1"/>
    <col min="11009" max="11009" width="6.85546875" customWidth="1"/>
    <col min="11010" max="11010" width="15" customWidth="1"/>
    <col min="11011" max="11011" width="13.28515625" customWidth="1"/>
    <col min="11012" max="11012" width="10.5703125" customWidth="1"/>
    <col min="11016" max="11017" width="10" bestFit="1" customWidth="1"/>
    <col min="11265" max="11265" width="6.85546875" customWidth="1"/>
    <col min="11266" max="11266" width="15" customWidth="1"/>
    <col min="11267" max="11267" width="13.28515625" customWidth="1"/>
    <col min="11268" max="11268" width="10.5703125" customWidth="1"/>
    <col min="11272" max="11273" width="10" bestFit="1" customWidth="1"/>
    <col min="11521" max="11521" width="6.85546875" customWidth="1"/>
    <col min="11522" max="11522" width="15" customWidth="1"/>
    <col min="11523" max="11523" width="13.28515625" customWidth="1"/>
    <col min="11524" max="11524" width="10.5703125" customWidth="1"/>
    <col min="11528" max="11529" width="10" bestFit="1" customWidth="1"/>
    <col min="11777" max="11777" width="6.85546875" customWidth="1"/>
    <col min="11778" max="11778" width="15" customWidth="1"/>
    <col min="11779" max="11779" width="13.28515625" customWidth="1"/>
    <col min="11780" max="11780" width="10.5703125" customWidth="1"/>
    <col min="11784" max="11785" width="10" bestFit="1" customWidth="1"/>
    <col min="12033" max="12033" width="6.85546875" customWidth="1"/>
    <col min="12034" max="12034" width="15" customWidth="1"/>
    <col min="12035" max="12035" width="13.28515625" customWidth="1"/>
    <col min="12036" max="12036" width="10.5703125" customWidth="1"/>
    <col min="12040" max="12041" width="10" bestFit="1" customWidth="1"/>
    <col min="12289" max="12289" width="6.85546875" customWidth="1"/>
    <col min="12290" max="12290" width="15" customWidth="1"/>
    <col min="12291" max="12291" width="13.28515625" customWidth="1"/>
    <col min="12292" max="12292" width="10.5703125" customWidth="1"/>
    <col min="12296" max="12297" width="10" bestFit="1" customWidth="1"/>
    <col min="12545" max="12545" width="6.85546875" customWidth="1"/>
    <col min="12546" max="12546" width="15" customWidth="1"/>
    <col min="12547" max="12547" width="13.28515625" customWidth="1"/>
    <col min="12548" max="12548" width="10.5703125" customWidth="1"/>
    <col min="12552" max="12553" width="10" bestFit="1" customWidth="1"/>
    <col min="12801" max="12801" width="6.85546875" customWidth="1"/>
    <col min="12802" max="12802" width="15" customWidth="1"/>
    <col min="12803" max="12803" width="13.28515625" customWidth="1"/>
    <col min="12804" max="12804" width="10.5703125" customWidth="1"/>
    <col min="12808" max="12809" width="10" bestFit="1" customWidth="1"/>
    <col min="13057" max="13057" width="6.85546875" customWidth="1"/>
    <col min="13058" max="13058" width="15" customWidth="1"/>
    <col min="13059" max="13059" width="13.28515625" customWidth="1"/>
    <col min="13060" max="13060" width="10.5703125" customWidth="1"/>
    <col min="13064" max="13065" width="10" bestFit="1" customWidth="1"/>
    <col min="13313" max="13313" width="6.85546875" customWidth="1"/>
    <col min="13314" max="13314" width="15" customWidth="1"/>
    <col min="13315" max="13315" width="13.28515625" customWidth="1"/>
    <col min="13316" max="13316" width="10.5703125" customWidth="1"/>
    <col min="13320" max="13321" width="10" bestFit="1" customWidth="1"/>
    <col min="13569" max="13569" width="6.85546875" customWidth="1"/>
    <col min="13570" max="13570" width="15" customWidth="1"/>
    <col min="13571" max="13571" width="13.28515625" customWidth="1"/>
    <col min="13572" max="13572" width="10.5703125" customWidth="1"/>
    <col min="13576" max="13577" width="10" bestFit="1" customWidth="1"/>
    <col min="13825" max="13825" width="6.85546875" customWidth="1"/>
    <col min="13826" max="13826" width="15" customWidth="1"/>
    <col min="13827" max="13827" width="13.28515625" customWidth="1"/>
    <col min="13828" max="13828" width="10.5703125" customWidth="1"/>
    <col min="13832" max="13833" width="10" bestFit="1" customWidth="1"/>
    <col min="14081" max="14081" width="6.85546875" customWidth="1"/>
    <col min="14082" max="14082" width="15" customWidth="1"/>
    <col min="14083" max="14083" width="13.28515625" customWidth="1"/>
    <col min="14084" max="14084" width="10.5703125" customWidth="1"/>
    <col min="14088" max="14089" width="10" bestFit="1" customWidth="1"/>
    <col min="14337" max="14337" width="6.85546875" customWidth="1"/>
    <col min="14338" max="14338" width="15" customWidth="1"/>
    <col min="14339" max="14339" width="13.28515625" customWidth="1"/>
    <col min="14340" max="14340" width="10.5703125" customWidth="1"/>
    <col min="14344" max="14345" width="10" bestFit="1" customWidth="1"/>
    <col min="14593" max="14593" width="6.85546875" customWidth="1"/>
    <col min="14594" max="14594" width="15" customWidth="1"/>
    <col min="14595" max="14595" width="13.28515625" customWidth="1"/>
    <col min="14596" max="14596" width="10.5703125" customWidth="1"/>
    <col min="14600" max="14601" width="10" bestFit="1" customWidth="1"/>
    <col min="14849" max="14849" width="6.85546875" customWidth="1"/>
    <col min="14850" max="14850" width="15" customWidth="1"/>
    <col min="14851" max="14851" width="13.28515625" customWidth="1"/>
    <col min="14852" max="14852" width="10.5703125" customWidth="1"/>
    <col min="14856" max="14857" width="10" bestFit="1" customWidth="1"/>
    <col min="15105" max="15105" width="6.85546875" customWidth="1"/>
    <col min="15106" max="15106" width="15" customWidth="1"/>
    <col min="15107" max="15107" width="13.28515625" customWidth="1"/>
    <col min="15108" max="15108" width="10.5703125" customWidth="1"/>
    <col min="15112" max="15113" width="10" bestFit="1" customWidth="1"/>
    <col min="15361" max="15361" width="6.85546875" customWidth="1"/>
    <col min="15362" max="15362" width="15" customWidth="1"/>
    <col min="15363" max="15363" width="13.28515625" customWidth="1"/>
    <col min="15364" max="15364" width="10.5703125" customWidth="1"/>
    <col min="15368" max="15369" width="10" bestFit="1" customWidth="1"/>
    <col min="15617" max="15617" width="6.85546875" customWidth="1"/>
    <col min="15618" max="15618" width="15" customWidth="1"/>
    <col min="15619" max="15619" width="13.28515625" customWidth="1"/>
    <col min="15620" max="15620" width="10.5703125" customWidth="1"/>
    <col min="15624" max="15625" width="10" bestFit="1" customWidth="1"/>
    <col min="15873" max="15873" width="6.85546875" customWidth="1"/>
    <col min="15874" max="15874" width="15" customWidth="1"/>
    <col min="15875" max="15875" width="13.28515625" customWidth="1"/>
    <col min="15876" max="15876" width="10.5703125" customWidth="1"/>
    <col min="15880" max="15881" width="10" bestFit="1" customWidth="1"/>
    <col min="16129" max="16129" width="6.85546875" customWidth="1"/>
    <col min="16130" max="16130" width="15" customWidth="1"/>
    <col min="16131" max="16131" width="13.28515625" customWidth="1"/>
    <col min="16132" max="16132" width="10.5703125" customWidth="1"/>
    <col min="16136" max="16137" width="10" bestFit="1" customWidth="1"/>
  </cols>
  <sheetData>
    <row r="1" spans="1:12">
      <c r="L1" s="91" t="s">
        <v>244</v>
      </c>
    </row>
    <row r="2" spans="1:12" ht="15.75">
      <c r="E2" s="92"/>
    </row>
    <row r="3" spans="1:12">
      <c r="A3" s="237" t="s">
        <v>134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</row>
    <row r="5" spans="1:12">
      <c r="A5" s="238" t="s">
        <v>135</v>
      </c>
      <c r="B5" s="238" t="s">
        <v>136</v>
      </c>
      <c r="C5" s="238" t="s">
        <v>245</v>
      </c>
      <c r="D5" s="238" t="s">
        <v>137</v>
      </c>
      <c r="E5" s="238" t="s">
        <v>138</v>
      </c>
      <c r="F5" s="238" t="s">
        <v>246</v>
      </c>
      <c r="G5" s="238" t="s">
        <v>247</v>
      </c>
      <c r="H5" s="238"/>
      <c r="I5" s="238"/>
      <c r="J5" s="238"/>
      <c r="K5" s="238"/>
      <c r="L5" s="238"/>
    </row>
    <row r="6" spans="1:12" ht="49.5" customHeight="1">
      <c r="A6" s="238"/>
      <c r="B6" s="238"/>
      <c r="C6" s="238"/>
      <c r="D6" s="238"/>
      <c r="E6" s="238"/>
      <c r="F6" s="238"/>
      <c r="G6" s="89" t="s">
        <v>139</v>
      </c>
      <c r="H6" s="89" t="s">
        <v>3</v>
      </c>
      <c r="I6" s="89" t="s">
        <v>140</v>
      </c>
      <c r="J6" s="89" t="s">
        <v>141</v>
      </c>
      <c r="K6" s="89" t="s">
        <v>1</v>
      </c>
      <c r="L6" s="89" t="s">
        <v>2</v>
      </c>
    </row>
    <row r="7" spans="1:12" ht="22.5">
      <c r="A7" s="238"/>
      <c r="B7" s="236" t="s">
        <v>254</v>
      </c>
      <c r="C7" s="236"/>
      <c r="D7" s="236"/>
      <c r="E7" s="236"/>
      <c r="F7" s="236"/>
      <c r="G7" s="89" t="s">
        <v>248</v>
      </c>
      <c r="H7" s="93">
        <f>I7+J7+K7+L7</f>
        <v>5995647</v>
      </c>
      <c r="I7" s="93">
        <f>I16+I33</f>
        <v>1180795</v>
      </c>
      <c r="J7" s="126">
        <v>4814852</v>
      </c>
      <c r="K7" s="124"/>
      <c r="L7" s="124"/>
    </row>
    <row r="8" spans="1:12">
      <c r="A8" s="238"/>
      <c r="B8" s="236"/>
      <c r="C8" s="236"/>
      <c r="D8" s="236"/>
      <c r="E8" s="236"/>
      <c r="F8" s="236"/>
      <c r="G8" s="89">
        <v>2014</v>
      </c>
      <c r="H8" s="93">
        <f>I8+J8+K8+L8</f>
        <v>178324.8</v>
      </c>
      <c r="I8" s="114">
        <f>I34+I17</f>
        <v>178324.8</v>
      </c>
      <c r="J8" s="103"/>
      <c r="K8" s="94"/>
      <c r="L8" s="94"/>
    </row>
    <row r="9" spans="1:12">
      <c r="A9" s="238"/>
      <c r="B9" s="236"/>
      <c r="C9" s="236"/>
      <c r="D9" s="236"/>
      <c r="E9" s="236"/>
      <c r="F9" s="236"/>
      <c r="G9" s="89">
        <v>2015</v>
      </c>
      <c r="H9" s="93">
        <f>I9+J9+K9+L9</f>
        <v>56424.399999999994</v>
      </c>
      <c r="I9" s="114">
        <f>I35+I18</f>
        <v>56424.399999999994</v>
      </c>
      <c r="J9" s="103"/>
      <c r="K9" s="94"/>
      <c r="L9" s="94"/>
    </row>
    <row r="10" spans="1:12">
      <c r="A10" s="238"/>
      <c r="B10" s="236"/>
      <c r="C10" s="236"/>
      <c r="D10" s="236"/>
      <c r="E10" s="236"/>
      <c r="F10" s="236"/>
      <c r="G10" s="89">
        <v>2016</v>
      </c>
      <c r="H10" s="93">
        <v>0</v>
      </c>
      <c r="I10" s="114">
        <v>0</v>
      </c>
      <c r="J10" s="103"/>
      <c r="K10" s="94"/>
      <c r="L10" s="94"/>
    </row>
    <row r="11" spans="1:12">
      <c r="A11" s="238"/>
      <c r="B11" s="236"/>
      <c r="C11" s="236"/>
      <c r="D11" s="236"/>
      <c r="E11" s="236"/>
      <c r="F11" s="236"/>
      <c r="G11" s="89">
        <v>2017</v>
      </c>
      <c r="H11" s="93">
        <v>0</v>
      </c>
      <c r="I11" s="114">
        <f>I28+I36</f>
        <v>0</v>
      </c>
      <c r="J11" s="103"/>
      <c r="K11" s="94"/>
      <c r="L11" s="94"/>
    </row>
    <row r="12" spans="1:12">
      <c r="A12" s="238"/>
      <c r="B12" s="236"/>
      <c r="C12" s="236"/>
      <c r="D12" s="236"/>
      <c r="E12" s="236"/>
      <c r="F12" s="236"/>
      <c r="G12" s="89">
        <v>2018</v>
      </c>
      <c r="H12" s="93">
        <f t="shared" ref="H12" si="0">H20+H37</f>
        <v>0</v>
      </c>
      <c r="I12" s="114">
        <f>I21+I38</f>
        <v>0</v>
      </c>
      <c r="J12" s="103"/>
      <c r="K12" s="94"/>
      <c r="L12" s="94"/>
    </row>
    <row r="13" spans="1:12">
      <c r="A13" s="238"/>
      <c r="B13" s="236"/>
      <c r="C13" s="236"/>
      <c r="D13" s="236"/>
      <c r="E13" s="236"/>
      <c r="F13" s="236"/>
      <c r="G13" s="89">
        <v>2019</v>
      </c>
      <c r="H13" s="93">
        <f>I13+J13</f>
        <v>2051234.4</v>
      </c>
      <c r="I13" s="114">
        <f>I22+I39</f>
        <v>706234.4</v>
      </c>
      <c r="J13" s="127">
        <v>1345000</v>
      </c>
      <c r="K13" s="94"/>
      <c r="L13" s="94"/>
    </row>
    <row r="14" spans="1:12">
      <c r="A14" s="238"/>
      <c r="B14" s="236"/>
      <c r="C14" s="236"/>
      <c r="D14" s="236"/>
      <c r="E14" s="236"/>
      <c r="F14" s="236"/>
      <c r="G14" s="89">
        <v>2020</v>
      </c>
      <c r="H14" s="93">
        <f>I14+J14</f>
        <v>3709663.4</v>
      </c>
      <c r="I14" s="114">
        <f>I23+I40</f>
        <v>239811.4</v>
      </c>
      <c r="J14" s="127">
        <v>3469852</v>
      </c>
      <c r="K14" s="94"/>
      <c r="L14" s="94"/>
    </row>
    <row r="15" spans="1:12">
      <c r="A15" s="238"/>
      <c r="B15" s="236"/>
      <c r="C15" s="236"/>
      <c r="D15" s="236"/>
      <c r="E15" s="236"/>
      <c r="F15" s="236"/>
      <c r="G15" s="81" t="s">
        <v>249</v>
      </c>
      <c r="H15" s="124"/>
      <c r="I15" s="94"/>
      <c r="J15" s="94"/>
      <c r="K15" s="94"/>
      <c r="L15" s="94"/>
    </row>
    <row r="16" spans="1:12" s="97" customFormat="1" ht="22.5">
      <c r="A16" s="242"/>
      <c r="B16" s="243" t="s">
        <v>272</v>
      </c>
      <c r="C16" s="243"/>
      <c r="D16" s="243"/>
      <c r="E16" s="243"/>
      <c r="F16" s="243"/>
      <c r="G16" s="88" t="s">
        <v>248</v>
      </c>
      <c r="H16" s="93">
        <f t="shared" ref="H16:I18" si="1">H25</f>
        <v>5717767.7000000002</v>
      </c>
      <c r="I16" s="93">
        <f t="shared" si="1"/>
        <v>902915.70000000007</v>
      </c>
      <c r="J16" s="126">
        <f>J17+J18+J20+J21+J22+J23</f>
        <v>4814852</v>
      </c>
      <c r="K16" s="125"/>
      <c r="L16" s="125"/>
    </row>
    <row r="17" spans="1:12" s="97" customFormat="1">
      <c r="A17" s="242"/>
      <c r="B17" s="243"/>
      <c r="C17" s="243"/>
      <c r="D17" s="243"/>
      <c r="E17" s="243"/>
      <c r="F17" s="243"/>
      <c r="G17" s="88">
        <v>2014</v>
      </c>
      <c r="H17" s="128">
        <f t="shared" si="1"/>
        <v>524.9</v>
      </c>
      <c r="I17" s="128">
        <f t="shared" si="1"/>
        <v>524.9</v>
      </c>
      <c r="J17" s="127"/>
      <c r="K17" s="99"/>
      <c r="L17" s="99"/>
    </row>
    <row r="18" spans="1:12" s="97" customFormat="1">
      <c r="A18" s="242"/>
      <c r="B18" s="243"/>
      <c r="C18" s="243"/>
      <c r="D18" s="243"/>
      <c r="E18" s="243"/>
      <c r="F18" s="243"/>
      <c r="G18" s="88">
        <v>2015</v>
      </c>
      <c r="H18" s="128">
        <f t="shared" si="1"/>
        <v>1545</v>
      </c>
      <c r="I18" s="128">
        <f t="shared" si="1"/>
        <v>1545</v>
      </c>
      <c r="J18" s="127"/>
      <c r="K18" s="99"/>
      <c r="L18" s="99"/>
    </row>
    <row r="19" spans="1:12" s="97" customFormat="1">
      <c r="A19" s="242"/>
      <c r="B19" s="243"/>
      <c r="C19" s="243"/>
      <c r="D19" s="243"/>
      <c r="E19" s="243"/>
      <c r="F19" s="243"/>
      <c r="G19" s="88">
        <v>2016</v>
      </c>
      <c r="H19" s="128">
        <v>0</v>
      </c>
      <c r="I19" s="128">
        <v>0</v>
      </c>
      <c r="J19" s="127"/>
      <c r="K19" s="99"/>
      <c r="L19" s="99"/>
    </row>
    <row r="20" spans="1:12" s="97" customFormat="1">
      <c r="A20" s="242"/>
      <c r="B20" s="243"/>
      <c r="C20" s="243"/>
      <c r="D20" s="243"/>
      <c r="E20" s="243"/>
      <c r="F20" s="243"/>
      <c r="G20" s="88">
        <v>2017</v>
      </c>
      <c r="H20" s="128">
        <f>+H37</f>
        <v>0</v>
      </c>
      <c r="I20" s="128">
        <v>0</v>
      </c>
      <c r="J20" s="127"/>
      <c r="K20" s="99"/>
      <c r="L20" s="99"/>
    </row>
    <row r="21" spans="1:12" s="97" customFormat="1">
      <c r="A21" s="242"/>
      <c r="B21" s="243"/>
      <c r="C21" s="243"/>
      <c r="D21" s="243"/>
      <c r="E21" s="243"/>
      <c r="F21" s="243"/>
      <c r="G21" s="88">
        <v>2018</v>
      </c>
      <c r="H21" s="128">
        <v>0</v>
      </c>
      <c r="I21" s="128">
        <v>0</v>
      </c>
      <c r="J21" s="127"/>
      <c r="K21" s="99"/>
      <c r="L21" s="99"/>
    </row>
    <row r="22" spans="1:12" s="97" customFormat="1">
      <c r="A22" s="242"/>
      <c r="B22" s="243"/>
      <c r="C22" s="243"/>
      <c r="D22" s="243"/>
      <c r="E22" s="243"/>
      <c r="F22" s="243"/>
      <c r="G22" s="88">
        <v>2019</v>
      </c>
      <c r="H22" s="128">
        <f>I22+J22</f>
        <v>2011434.4</v>
      </c>
      <c r="I22" s="128">
        <v>666434.4</v>
      </c>
      <c r="J22" s="127">
        <v>1345000</v>
      </c>
      <c r="K22" s="99"/>
      <c r="L22" s="99"/>
    </row>
    <row r="23" spans="1:12" s="97" customFormat="1">
      <c r="A23" s="242"/>
      <c r="B23" s="243"/>
      <c r="C23" s="243"/>
      <c r="D23" s="243"/>
      <c r="E23" s="243"/>
      <c r="F23" s="243"/>
      <c r="G23" s="88">
        <v>2020</v>
      </c>
      <c r="H23" s="128">
        <f>I23+J23</f>
        <v>3704263.4</v>
      </c>
      <c r="I23" s="128">
        <v>234411.4</v>
      </c>
      <c r="J23" s="127">
        <v>3469852</v>
      </c>
      <c r="K23" s="99"/>
      <c r="L23" s="99"/>
    </row>
    <row r="24" spans="1:12" s="97" customFormat="1">
      <c r="A24" s="242" t="s">
        <v>223</v>
      </c>
      <c r="B24" s="243" t="s">
        <v>191</v>
      </c>
      <c r="C24" s="243" t="s">
        <v>256</v>
      </c>
      <c r="D24" s="243" t="s">
        <v>278</v>
      </c>
      <c r="E24" s="243" t="s">
        <v>277</v>
      </c>
      <c r="F24" s="239">
        <v>7459670</v>
      </c>
      <c r="G24" s="88" t="s">
        <v>250</v>
      </c>
      <c r="H24" s="126">
        <f>I24+J24+K24+L24</f>
        <v>50046.5</v>
      </c>
      <c r="I24" s="127">
        <f>5850+81.8+44114.7</f>
        <v>50046.5</v>
      </c>
      <c r="J24" s="127"/>
      <c r="K24" s="99"/>
      <c r="L24" s="99"/>
    </row>
    <row r="25" spans="1:12" s="97" customFormat="1" ht="22.5">
      <c r="A25" s="242"/>
      <c r="B25" s="243"/>
      <c r="C25" s="243"/>
      <c r="D25" s="243"/>
      <c r="E25" s="243"/>
      <c r="F25" s="240"/>
      <c r="G25" s="88" t="s">
        <v>248</v>
      </c>
      <c r="H25" s="126">
        <f>I25+J25+K25+L25</f>
        <v>5717767.7000000002</v>
      </c>
      <c r="I25" s="127">
        <f>I26+I27+I28+I29+I30+I31+I32</f>
        <v>902915.70000000007</v>
      </c>
      <c r="J25" s="127">
        <f>J26+J27+J31+J32</f>
        <v>4814852</v>
      </c>
      <c r="K25" s="99"/>
      <c r="L25" s="99"/>
    </row>
    <row r="26" spans="1:12" s="97" customFormat="1">
      <c r="A26" s="242"/>
      <c r="B26" s="243"/>
      <c r="C26" s="243"/>
      <c r="D26" s="243"/>
      <c r="E26" s="243"/>
      <c r="F26" s="240"/>
      <c r="G26" s="88">
        <v>2014</v>
      </c>
      <c r="H26" s="126">
        <f>I26</f>
        <v>524.9</v>
      </c>
      <c r="I26" s="127">
        <v>524.9</v>
      </c>
      <c r="J26" s="127"/>
      <c r="K26" s="99"/>
      <c r="L26" s="99"/>
    </row>
    <row r="27" spans="1:12" s="97" customFormat="1">
      <c r="A27" s="242"/>
      <c r="B27" s="243"/>
      <c r="C27" s="243"/>
      <c r="D27" s="243"/>
      <c r="E27" s="243"/>
      <c r="F27" s="240"/>
      <c r="G27" s="88">
        <v>2015</v>
      </c>
      <c r="H27" s="126">
        <v>1545</v>
      </c>
      <c r="I27" s="127">
        <v>1545</v>
      </c>
      <c r="J27" s="127"/>
      <c r="K27" s="99"/>
      <c r="L27" s="99"/>
    </row>
    <row r="28" spans="1:12" s="97" customFormat="1">
      <c r="A28" s="242"/>
      <c r="B28" s="243"/>
      <c r="C28" s="243"/>
      <c r="D28" s="243"/>
      <c r="E28" s="243"/>
      <c r="F28" s="240"/>
      <c r="G28" s="88">
        <v>2016</v>
      </c>
      <c r="H28" s="126">
        <v>0</v>
      </c>
      <c r="I28" s="127">
        <v>0</v>
      </c>
      <c r="J28" s="127"/>
      <c r="K28" s="99"/>
      <c r="L28" s="99"/>
    </row>
    <row r="29" spans="1:12" s="97" customFormat="1">
      <c r="A29" s="242"/>
      <c r="B29" s="243"/>
      <c r="C29" s="243"/>
      <c r="D29" s="243"/>
      <c r="E29" s="243"/>
      <c r="F29" s="240"/>
      <c r="G29" s="88">
        <v>2017</v>
      </c>
      <c r="H29" s="126">
        <v>0</v>
      </c>
      <c r="I29" s="127">
        <v>0</v>
      </c>
      <c r="J29" s="127"/>
      <c r="K29" s="99"/>
      <c r="L29" s="99"/>
    </row>
    <row r="30" spans="1:12" s="97" customFormat="1">
      <c r="A30" s="242"/>
      <c r="B30" s="243"/>
      <c r="C30" s="243"/>
      <c r="D30" s="243"/>
      <c r="E30" s="243"/>
      <c r="F30" s="240"/>
      <c r="G30" s="88">
        <v>2018</v>
      </c>
      <c r="H30" s="126">
        <v>0</v>
      </c>
      <c r="I30" s="127">
        <v>0</v>
      </c>
      <c r="J30" s="127"/>
      <c r="K30" s="99"/>
      <c r="L30" s="99"/>
    </row>
    <row r="31" spans="1:12" s="97" customFormat="1">
      <c r="A31" s="242"/>
      <c r="B31" s="243"/>
      <c r="C31" s="243"/>
      <c r="D31" s="243"/>
      <c r="E31" s="243"/>
      <c r="F31" s="240"/>
      <c r="G31" s="88">
        <v>2019</v>
      </c>
      <c r="H31" s="126">
        <f>I31+J31</f>
        <v>2011434.4</v>
      </c>
      <c r="I31" s="127">
        <v>666434.4</v>
      </c>
      <c r="J31" s="127">
        <v>1345000</v>
      </c>
      <c r="K31" s="99"/>
      <c r="L31" s="99"/>
    </row>
    <row r="32" spans="1:12" s="97" customFormat="1">
      <c r="A32" s="242"/>
      <c r="B32" s="243"/>
      <c r="C32" s="243"/>
      <c r="D32" s="243"/>
      <c r="E32" s="243"/>
      <c r="F32" s="241"/>
      <c r="G32" s="88">
        <v>2020</v>
      </c>
      <c r="H32" s="126">
        <f>I32+J32</f>
        <v>3704263.4</v>
      </c>
      <c r="I32" s="127">
        <v>234411.4</v>
      </c>
      <c r="J32" s="127">
        <v>3469852</v>
      </c>
      <c r="K32" s="99"/>
      <c r="L32" s="99"/>
    </row>
    <row r="33" spans="1:12" ht="22.5">
      <c r="A33" s="238"/>
      <c r="B33" s="236" t="s">
        <v>255</v>
      </c>
      <c r="C33" s="236"/>
      <c r="D33" s="236"/>
      <c r="E33" s="236"/>
      <c r="F33" s="236"/>
      <c r="G33" s="89" t="s">
        <v>248</v>
      </c>
      <c r="H33" s="93">
        <f>H42+H52+H62+H72+H82+H92+H102+H112</f>
        <v>277879.3</v>
      </c>
      <c r="I33" s="93">
        <f>I42+I52+I62+I72+I82+I92+I102+I112</f>
        <v>277879.3</v>
      </c>
      <c r="J33" s="124">
        <v>0</v>
      </c>
      <c r="K33" s="124"/>
      <c r="L33" s="124"/>
    </row>
    <row r="34" spans="1:12">
      <c r="A34" s="238"/>
      <c r="B34" s="236"/>
      <c r="C34" s="236"/>
      <c r="D34" s="236"/>
      <c r="E34" s="236"/>
      <c r="F34" s="236"/>
      <c r="G34" s="89">
        <v>2014</v>
      </c>
      <c r="H34" s="98">
        <f>H43+H53+H63+H73+H83+H93+H103+H113</f>
        <v>177799.9</v>
      </c>
      <c r="I34" s="98">
        <f>I43+I53+I63+I73+I83+I93+I103+I113</f>
        <v>177799.9</v>
      </c>
      <c r="J34" s="94"/>
      <c r="K34" s="94"/>
      <c r="L34" s="94"/>
    </row>
    <row r="35" spans="1:12">
      <c r="A35" s="238"/>
      <c r="B35" s="236"/>
      <c r="C35" s="236"/>
      <c r="D35" s="236"/>
      <c r="E35" s="236"/>
      <c r="F35" s="236"/>
      <c r="G35" s="89">
        <v>2015</v>
      </c>
      <c r="H35" s="100">
        <f>I35</f>
        <v>54879.399999999994</v>
      </c>
      <c r="I35" s="100">
        <f>I44+I54+I64+I74+I84+I94+I104+I114</f>
        <v>54879.399999999994</v>
      </c>
      <c r="J35" s="94"/>
      <c r="K35" s="94"/>
      <c r="L35" s="94"/>
    </row>
    <row r="36" spans="1:12">
      <c r="A36" s="238"/>
      <c r="B36" s="236"/>
      <c r="C36" s="236"/>
      <c r="D36" s="236"/>
      <c r="E36" s="236"/>
      <c r="F36" s="236"/>
      <c r="G36" s="89">
        <v>2016</v>
      </c>
      <c r="H36" s="101">
        <v>0</v>
      </c>
      <c r="I36" s="101">
        <v>0</v>
      </c>
      <c r="J36" s="94"/>
      <c r="K36" s="94"/>
      <c r="L36" s="94"/>
    </row>
    <row r="37" spans="1:12">
      <c r="A37" s="238"/>
      <c r="B37" s="236"/>
      <c r="C37" s="236"/>
      <c r="D37" s="236"/>
      <c r="E37" s="236"/>
      <c r="F37" s="236"/>
      <c r="G37" s="89">
        <v>2017</v>
      </c>
      <c r="H37" s="101">
        <v>0</v>
      </c>
      <c r="I37" s="101">
        <v>0</v>
      </c>
      <c r="J37" s="94"/>
      <c r="K37" s="94"/>
      <c r="L37" s="94"/>
    </row>
    <row r="38" spans="1:12">
      <c r="A38" s="238"/>
      <c r="B38" s="236"/>
      <c r="C38" s="236"/>
      <c r="D38" s="236"/>
      <c r="E38" s="236"/>
      <c r="F38" s="236"/>
      <c r="G38" s="89">
        <v>2018</v>
      </c>
      <c r="H38" s="100">
        <f t="shared" ref="H38:I40" si="2">H47+H57+H67+H77+H87+H97+H107+H117</f>
        <v>0</v>
      </c>
      <c r="I38" s="100">
        <f t="shared" si="2"/>
        <v>0</v>
      </c>
      <c r="J38" s="94"/>
      <c r="K38" s="94"/>
      <c r="L38" s="94"/>
    </row>
    <row r="39" spans="1:12">
      <c r="A39" s="238"/>
      <c r="B39" s="236"/>
      <c r="C39" s="236"/>
      <c r="D39" s="236"/>
      <c r="E39" s="236"/>
      <c r="F39" s="236"/>
      <c r="G39" s="89">
        <v>2019</v>
      </c>
      <c r="H39" s="98">
        <f t="shared" si="2"/>
        <v>39800</v>
      </c>
      <c r="I39" s="98">
        <f t="shared" si="2"/>
        <v>39800</v>
      </c>
      <c r="J39" s="94"/>
      <c r="K39" s="94"/>
      <c r="L39" s="94"/>
    </row>
    <row r="40" spans="1:12">
      <c r="A40" s="238"/>
      <c r="B40" s="236"/>
      <c r="C40" s="236"/>
      <c r="D40" s="236"/>
      <c r="E40" s="236"/>
      <c r="F40" s="236"/>
      <c r="G40" s="89">
        <v>2020</v>
      </c>
      <c r="H40" s="98">
        <f t="shared" si="2"/>
        <v>5400</v>
      </c>
      <c r="I40" s="98">
        <f t="shared" si="2"/>
        <v>5400</v>
      </c>
      <c r="J40" s="94"/>
      <c r="K40" s="94"/>
      <c r="L40" s="94"/>
    </row>
    <row r="41" spans="1:12">
      <c r="A41" s="238" t="s">
        <v>251</v>
      </c>
      <c r="B41" s="236" t="s">
        <v>257</v>
      </c>
      <c r="C41" s="236" t="s">
        <v>256</v>
      </c>
      <c r="D41" s="236" t="s">
        <v>143</v>
      </c>
      <c r="E41" s="236" t="s">
        <v>144</v>
      </c>
      <c r="F41" s="244">
        <v>96700</v>
      </c>
      <c r="G41" s="89" t="s">
        <v>250</v>
      </c>
      <c r="H41" s="124">
        <f>I41+J41+K41+L41</f>
        <v>8303.7000000000007</v>
      </c>
      <c r="I41" s="102">
        <f>8303.7</f>
        <v>8303.7000000000007</v>
      </c>
      <c r="J41" s="94"/>
      <c r="K41" s="94"/>
      <c r="L41" s="94"/>
    </row>
    <row r="42" spans="1:12" ht="22.5">
      <c r="A42" s="238"/>
      <c r="B42" s="236"/>
      <c r="C42" s="236"/>
      <c r="D42" s="236"/>
      <c r="E42" s="236"/>
      <c r="F42" s="245"/>
      <c r="G42" s="89" t="s">
        <v>248</v>
      </c>
      <c r="H42" s="86">
        <f>I42+J42+K42+L42</f>
        <v>74932.7</v>
      </c>
      <c r="I42" s="103">
        <v>74932.7</v>
      </c>
      <c r="J42" s="94"/>
      <c r="K42" s="94"/>
      <c r="L42" s="94"/>
    </row>
    <row r="43" spans="1:12">
      <c r="A43" s="238"/>
      <c r="B43" s="236"/>
      <c r="C43" s="236"/>
      <c r="D43" s="236"/>
      <c r="E43" s="236"/>
      <c r="F43" s="245"/>
      <c r="G43" s="89">
        <v>2014</v>
      </c>
      <c r="H43" s="86">
        <f>I43+J43+K43+L43</f>
        <v>56700</v>
      </c>
      <c r="I43" s="86">
        <v>56700</v>
      </c>
      <c r="J43" s="94"/>
      <c r="K43" s="94"/>
      <c r="L43" s="94"/>
    </row>
    <row r="44" spans="1:12">
      <c r="A44" s="238"/>
      <c r="B44" s="236"/>
      <c r="C44" s="236"/>
      <c r="D44" s="236"/>
      <c r="E44" s="236"/>
      <c r="F44" s="245"/>
      <c r="G44" s="89">
        <v>2015</v>
      </c>
      <c r="H44" s="86">
        <f t="shared" ref="H44:H49" si="3">I44+J44+K44+L44</f>
        <v>18232.7</v>
      </c>
      <c r="I44" s="104">
        <v>18232.7</v>
      </c>
      <c r="J44" s="94"/>
      <c r="K44" s="94"/>
      <c r="L44" s="94"/>
    </row>
    <row r="45" spans="1:12">
      <c r="A45" s="238"/>
      <c r="B45" s="236"/>
      <c r="C45" s="236"/>
      <c r="D45" s="236"/>
      <c r="E45" s="236"/>
      <c r="F45" s="245"/>
      <c r="G45" s="89">
        <v>2016</v>
      </c>
      <c r="H45" s="86">
        <f t="shared" si="3"/>
        <v>0</v>
      </c>
      <c r="I45" s="86">
        <v>0</v>
      </c>
      <c r="J45" s="94"/>
      <c r="K45" s="94"/>
      <c r="L45" s="94"/>
    </row>
    <row r="46" spans="1:12">
      <c r="A46" s="238"/>
      <c r="B46" s="236"/>
      <c r="C46" s="236"/>
      <c r="D46" s="236"/>
      <c r="E46" s="236"/>
      <c r="F46" s="245"/>
      <c r="G46" s="89">
        <v>2017</v>
      </c>
      <c r="H46" s="86">
        <f t="shared" si="3"/>
        <v>0</v>
      </c>
      <c r="I46" s="86">
        <v>0</v>
      </c>
      <c r="J46" s="94"/>
      <c r="K46" s="94"/>
      <c r="L46" s="94"/>
    </row>
    <row r="47" spans="1:12">
      <c r="A47" s="238"/>
      <c r="B47" s="236"/>
      <c r="C47" s="236"/>
      <c r="D47" s="236"/>
      <c r="E47" s="236"/>
      <c r="F47" s="245"/>
      <c r="G47" s="89">
        <v>2018</v>
      </c>
      <c r="H47" s="86">
        <f t="shared" si="3"/>
        <v>0</v>
      </c>
      <c r="I47" s="86">
        <v>0</v>
      </c>
      <c r="J47" s="94"/>
      <c r="K47" s="94"/>
      <c r="L47" s="94"/>
    </row>
    <row r="48" spans="1:12">
      <c r="A48" s="238"/>
      <c r="B48" s="236"/>
      <c r="C48" s="236"/>
      <c r="D48" s="236"/>
      <c r="E48" s="236"/>
      <c r="F48" s="245"/>
      <c r="G48" s="89">
        <v>2019</v>
      </c>
      <c r="H48" s="86">
        <f t="shared" si="3"/>
        <v>0</v>
      </c>
      <c r="I48" s="86">
        <v>0</v>
      </c>
      <c r="J48" s="94"/>
      <c r="K48" s="94"/>
      <c r="L48" s="94"/>
    </row>
    <row r="49" spans="1:12">
      <c r="A49" s="238"/>
      <c r="B49" s="236"/>
      <c r="C49" s="236"/>
      <c r="D49" s="236"/>
      <c r="E49" s="236"/>
      <c r="F49" s="245"/>
      <c r="G49" s="89">
        <v>2020</v>
      </c>
      <c r="H49" s="86">
        <f t="shared" si="3"/>
        <v>0</v>
      </c>
      <c r="I49" s="86">
        <v>0</v>
      </c>
      <c r="J49" s="94"/>
      <c r="K49" s="94"/>
      <c r="L49" s="94"/>
    </row>
    <row r="50" spans="1:12">
      <c r="A50" s="238"/>
      <c r="B50" s="236"/>
      <c r="C50" s="236"/>
      <c r="D50" s="236"/>
      <c r="E50" s="236"/>
      <c r="F50" s="245"/>
      <c r="G50" s="82" t="s">
        <v>249</v>
      </c>
      <c r="H50" s="124"/>
      <c r="I50" s="94"/>
      <c r="J50" s="94"/>
      <c r="K50" s="94"/>
      <c r="L50" s="94"/>
    </row>
    <row r="51" spans="1:12">
      <c r="A51" s="246">
        <v>3</v>
      </c>
      <c r="B51" s="249" t="s">
        <v>258</v>
      </c>
      <c r="C51" s="252" t="s">
        <v>256</v>
      </c>
      <c r="D51" s="252" t="s">
        <v>145</v>
      </c>
      <c r="E51" s="252" t="s">
        <v>259</v>
      </c>
      <c r="F51" s="252" t="s">
        <v>260</v>
      </c>
      <c r="G51" s="105" t="s">
        <v>250</v>
      </c>
      <c r="H51" s="124">
        <f>I51+J51+K51+L51</f>
        <v>255253.8</v>
      </c>
      <c r="I51" s="102">
        <f>120219.4+134194.4+840</f>
        <v>255253.8</v>
      </c>
      <c r="J51" s="94">
        <v>0</v>
      </c>
      <c r="K51" s="94"/>
      <c r="L51" s="94"/>
    </row>
    <row r="52" spans="1:12" ht="22.5" customHeight="1">
      <c r="A52" s="247"/>
      <c r="B52" s="250"/>
      <c r="C52" s="253"/>
      <c r="D52" s="253"/>
      <c r="E52" s="253"/>
      <c r="F52" s="253"/>
      <c r="G52" s="89" t="s">
        <v>248</v>
      </c>
      <c r="H52" s="86">
        <f>I52+J52</f>
        <v>100250.2</v>
      </c>
      <c r="I52" s="86">
        <v>100250.2</v>
      </c>
      <c r="J52" s="86">
        <v>0</v>
      </c>
      <c r="K52" s="124"/>
      <c r="L52" s="124"/>
    </row>
    <row r="53" spans="1:12">
      <c r="A53" s="247"/>
      <c r="B53" s="250"/>
      <c r="C53" s="253"/>
      <c r="D53" s="253"/>
      <c r="E53" s="253"/>
      <c r="F53" s="253"/>
      <c r="G53" s="89">
        <v>2014</v>
      </c>
      <c r="H53" s="86">
        <f>I53+J53+K53+L53</f>
        <v>92250.2</v>
      </c>
      <c r="I53" s="106">
        <v>92250.2</v>
      </c>
      <c r="J53" s="94"/>
      <c r="K53" s="94"/>
      <c r="L53" s="94"/>
    </row>
    <row r="54" spans="1:12">
      <c r="A54" s="247"/>
      <c r="B54" s="250"/>
      <c r="C54" s="253"/>
      <c r="D54" s="253"/>
      <c r="E54" s="253"/>
      <c r="F54" s="253"/>
      <c r="G54" s="89">
        <v>2015</v>
      </c>
      <c r="H54" s="86">
        <f t="shared" ref="H54:H59" si="4">I54+J54+K54+L54</f>
        <v>8000</v>
      </c>
      <c r="I54" s="104">
        <v>8000</v>
      </c>
      <c r="J54" s="94"/>
      <c r="K54" s="94"/>
      <c r="L54" s="94"/>
    </row>
    <row r="55" spans="1:12">
      <c r="A55" s="247"/>
      <c r="B55" s="250"/>
      <c r="C55" s="253"/>
      <c r="D55" s="253"/>
      <c r="E55" s="253"/>
      <c r="F55" s="253"/>
      <c r="G55" s="89">
        <v>2016</v>
      </c>
      <c r="H55" s="86">
        <f t="shared" si="4"/>
        <v>0</v>
      </c>
      <c r="I55" s="86">
        <v>0</v>
      </c>
      <c r="J55" s="94"/>
      <c r="K55" s="94"/>
      <c r="L55" s="94"/>
    </row>
    <row r="56" spans="1:12">
      <c r="A56" s="247"/>
      <c r="B56" s="250"/>
      <c r="C56" s="253"/>
      <c r="D56" s="253"/>
      <c r="E56" s="253"/>
      <c r="F56" s="253"/>
      <c r="G56" s="89">
        <v>2017</v>
      </c>
      <c r="H56" s="86">
        <f t="shared" si="4"/>
        <v>0</v>
      </c>
      <c r="I56" s="86">
        <v>0</v>
      </c>
      <c r="J56" s="94"/>
      <c r="K56" s="94"/>
      <c r="L56" s="94"/>
    </row>
    <row r="57" spans="1:12">
      <c r="A57" s="247"/>
      <c r="B57" s="250"/>
      <c r="C57" s="253"/>
      <c r="D57" s="253"/>
      <c r="E57" s="253"/>
      <c r="F57" s="253"/>
      <c r="G57" s="89">
        <v>2018</v>
      </c>
      <c r="H57" s="86">
        <f t="shared" si="4"/>
        <v>0</v>
      </c>
      <c r="I57" s="86">
        <v>0</v>
      </c>
      <c r="J57" s="94"/>
      <c r="K57" s="94"/>
      <c r="L57" s="94"/>
    </row>
    <row r="58" spans="1:12">
      <c r="A58" s="247"/>
      <c r="B58" s="250"/>
      <c r="C58" s="253"/>
      <c r="D58" s="253"/>
      <c r="E58" s="253"/>
      <c r="F58" s="253"/>
      <c r="G58" s="89">
        <v>2019</v>
      </c>
      <c r="H58" s="86">
        <f t="shared" si="4"/>
        <v>0</v>
      </c>
      <c r="I58" s="86">
        <v>0</v>
      </c>
      <c r="J58" s="94"/>
      <c r="K58" s="94"/>
      <c r="L58" s="94"/>
    </row>
    <row r="59" spans="1:12">
      <c r="A59" s="247"/>
      <c r="B59" s="250"/>
      <c r="C59" s="253"/>
      <c r="D59" s="253"/>
      <c r="E59" s="253"/>
      <c r="F59" s="253"/>
      <c r="G59" s="89">
        <v>2020</v>
      </c>
      <c r="H59" s="86">
        <f t="shared" si="4"/>
        <v>0</v>
      </c>
      <c r="I59" s="86">
        <v>0</v>
      </c>
      <c r="J59" s="94"/>
      <c r="K59" s="94"/>
      <c r="L59" s="94"/>
    </row>
    <row r="60" spans="1:12">
      <c r="A60" s="248"/>
      <c r="B60" s="251"/>
      <c r="C60" s="254"/>
      <c r="D60" s="254"/>
      <c r="E60" s="254"/>
      <c r="F60" s="254"/>
      <c r="G60" s="81" t="s">
        <v>249</v>
      </c>
      <c r="H60" s="124"/>
      <c r="I60" s="94"/>
      <c r="J60" s="94"/>
      <c r="K60" s="94"/>
      <c r="L60" s="94"/>
    </row>
    <row r="61" spans="1:12">
      <c r="A61" s="238">
        <v>4</v>
      </c>
      <c r="B61" s="255" t="s">
        <v>261</v>
      </c>
      <c r="C61" s="236" t="s">
        <v>256</v>
      </c>
      <c r="D61" s="252" t="s">
        <v>146</v>
      </c>
      <c r="E61" s="236" t="s">
        <v>147</v>
      </c>
      <c r="F61" s="245" t="s">
        <v>262</v>
      </c>
      <c r="G61" s="89" t="s">
        <v>250</v>
      </c>
      <c r="H61" s="107">
        <f>I61+J61+K61+L61</f>
        <v>283.2</v>
      </c>
      <c r="I61" s="108">
        <f>283.2</f>
        <v>283.2</v>
      </c>
      <c r="J61" s="94"/>
      <c r="K61" s="94"/>
      <c r="L61" s="94"/>
    </row>
    <row r="62" spans="1:12" ht="22.5">
      <c r="A62" s="238"/>
      <c r="B62" s="255"/>
      <c r="C62" s="236"/>
      <c r="D62" s="253"/>
      <c r="E62" s="236"/>
      <c r="F62" s="245"/>
      <c r="G62" s="89" t="s">
        <v>248</v>
      </c>
      <c r="H62" s="107">
        <f>I62+J62+K62+L62</f>
        <v>378.5</v>
      </c>
      <c r="I62" s="109">
        <v>378.5</v>
      </c>
      <c r="J62" s="94"/>
      <c r="K62" s="94"/>
      <c r="L62" s="94"/>
    </row>
    <row r="63" spans="1:12">
      <c r="A63" s="238"/>
      <c r="B63" s="255"/>
      <c r="C63" s="236"/>
      <c r="D63" s="253"/>
      <c r="E63" s="236"/>
      <c r="F63" s="245"/>
      <c r="G63" s="89">
        <v>2014</v>
      </c>
      <c r="H63" s="86">
        <f>I63+J63+K63+L63</f>
        <v>378.5</v>
      </c>
      <c r="I63" s="106">
        <v>378.5</v>
      </c>
      <c r="J63" s="94"/>
      <c r="K63" s="94"/>
      <c r="L63" s="94"/>
    </row>
    <row r="64" spans="1:12">
      <c r="A64" s="238"/>
      <c r="B64" s="255"/>
      <c r="C64" s="236"/>
      <c r="D64" s="253"/>
      <c r="E64" s="236"/>
      <c r="F64" s="245"/>
      <c r="G64" s="89">
        <v>2015</v>
      </c>
      <c r="H64" s="86">
        <f t="shared" ref="H64:H69" si="5">I64+J64+K64+L64</f>
        <v>0</v>
      </c>
      <c r="I64" s="86">
        <v>0</v>
      </c>
      <c r="J64" s="94"/>
      <c r="K64" s="94"/>
      <c r="L64" s="94"/>
    </row>
    <row r="65" spans="1:12">
      <c r="A65" s="238"/>
      <c r="B65" s="255"/>
      <c r="C65" s="236"/>
      <c r="D65" s="253"/>
      <c r="E65" s="236"/>
      <c r="F65" s="245"/>
      <c r="G65" s="89">
        <v>2016</v>
      </c>
      <c r="H65" s="86">
        <f t="shared" si="5"/>
        <v>0</v>
      </c>
      <c r="I65" s="86">
        <v>0</v>
      </c>
      <c r="J65" s="94"/>
      <c r="K65" s="94"/>
      <c r="L65" s="94"/>
    </row>
    <row r="66" spans="1:12">
      <c r="A66" s="238"/>
      <c r="B66" s="255"/>
      <c r="C66" s="236"/>
      <c r="D66" s="253"/>
      <c r="E66" s="236"/>
      <c r="F66" s="245"/>
      <c r="G66" s="89">
        <v>2017</v>
      </c>
      <c r="H66" s="86">
        <f t="shared" si="5"/>
        <v>0</v>
      </c>
      <c r="I66" s="86">
        <v>0</v>
      </c>
      <c r="J66" s="94"/>
      <c r="K66" s="94"/>
      <c r="L66" s="94"/>
    </row>
    <row r="67" spans="1:12">
      <c r="A67" s="238"/>
      <c r="B67" s="255"/>
      <c r="C67" s="236"/>
      <c r="D67" s="253"/>
      <c r="E67" s="236"/>
      <c r="F67" s="245"/>
      <c r="G67" s="89">
        <v>2018</v>
      </c>
      <c r="H67" s="86">
        <f t="shared" si="5"/>
        <v>0</v>
      </c>
      <c r="I67" s="86">
        <v>0</v>
      </c>
      <c r="J67" s="94"/>
      <c r="K67" s="94"/>
      <c r="L67" s="94"/>
    </row>
    <row r="68" spans="1:12">
      <c r="A68" s="238"/>
      <c r="B68" s="255"/>
      <c r="C68" s="236"/>
      <c r="D68" s="253"/>
      <c r="E68" s="236"/>
      <c r="F68" s="245"/>
      <c r="G68" s="89">
        <v>2019</v>
      </c>
      <c r="H68" s="86">
        <f t="shared" si="5"/>
        <v>0</v>
      </c>
      <c r="I68" s="86">
        <v>0</v>
      </c>
      <c r="J68" s="94"/>
      <c r="K68" s="94"/>
      <c r="L68" s="94"/>
    </row>
    <row r="69" spans="1:12">
      <c r="A69" s="238"/>
      <c r="B69" s="255"/>
      <c r="C69" s="236"/>
      <c r="D69" s="253"/>
      <c r="E69" s="236"/>
      <c r="F69" s="245"/>
      <c r="G69" s="89">
        <v>2020</v>
      </c>
      <c r="H69" s="86">
        <f t="shared" si="5"/>
        <v>0</v>
      </c>
      <c r="I69" s="86">
        <v>0</v>
      </c>
      <c r="J69" s="94"/>
      <c r="K69" s="94"/>
      <c r="L69" s="94"/>
    </row>
    <row r="70" spans="1:12">
      <c r="A70" s="238"/>
      <c r="B70" s="255"/>
      <c r="C70" s="236"/>
      <c r="D70" s="254"/>
      <c r="E70" s="236"/>
      <c r="F70" s="245"/>
      <c r="G70" s="82" t="s">
        <v>249</v>
      </c>
      <c r="H70" s="124"/>
      <c r="I70" s="94"/>
      <c r="J70" s="94"/>
      <c r="K70" s="94"/>
      <c r="L70" s="94"/>
    </row>
    <row r="71" spans="1:12">
      <c r="A71" s="246">
        <v>5</v>
      </c>
      <c r="B71" s="249" t="s">
        <v>148</v>
      </c>
      <c r="C71" s="252" t="s">
        <v>256</v>
      </c>
      <c r="D71" s="252" t="s">
        <v>149</v>
      </c>
      <c r="E71" s="252" t="s">
        <v>150</v>
      </c>
      <c r="F71" s="256">
        <v>50100</v>
      </c>
      <c r="G71" s="89" t="s">
        <v>250</v>
      </c>
      <c r="H71" s="95">
        <v>0</v>
      </c>
      <c r="I71" s="95">
        <v>0</v>
      </c>
      <c r="J71" s="94"/>
      <c r="K71" s="94"/>
      <c r="L71" s="94"/>
    </row>
    <row r="72" spans="1:12" ht="24.75" customHeight="1">
      <c r="A72" s="247"/>
      <c r="B72" s="250"/>
      <c r="C72" s="253"/>
      <c r="D72" s="253"/>
      <c r="E72" s="253"/>
      <c r="F72" s="257"/>
      <c r="G72" s="89" t="s">
        <v>248</v>
      </c>
      <c r="H72" s="110">
        <f>H73+H74+H75+H76+H77+H78+H79</f>
        <v>49831.9</v>
      </c>
      <c r="I72" s="110">
        <f>I73+I74+I75+I76+I77+I78+I79</f>
        <v>49831.9</v>
      </c>
      <c r="J72" s="85"/>
      <c r="K72" s="85"/>
      <c r="L72" s="85"/>
    </row>
    <row r="73" spans="1:12">
      <c r="A73" s="247"/>
      <c r="B73" s="250"/>
      <c r="C73" s="253"/>
      <c r="D73" s="253"/>
      <c r="E73" s="253"/>
      <c r="F73" s="257"/>
      <c r="G73" s="89">
        <v>2014</v>
      </c>
      <c r="H73" s="86">
        <f>I73+J73+K73+L73</f>
        <v>27999.9</v>
      </c>
      <c r="I73" s="86">
        <v>27999.9</v>
      </c>
      <c r="J73" s="85"/>
      <c r="K73" s="85"/>
      <c r="L73" s="85"/>
    </row>
    <row r="74" spans="1:12">
      <c r="A74" s="247"/>
      <c r="B74" s="250"/>
      <c r="C74" s="253"/>
      <c r="D74" s="253"/>
      <c r="E74" s="253"/>
      <c r="F74" s="257"/>
      <c r="G74" s="89">
        <v>2015</v>
      </c>
      <c r="H74" s="86">
        <f t="shared" ref="H74:H79" si="6">I74+J74+K74+L74</f>
        <v>21832</v>
      </c>
      <c r="I74" s="104">
        <v>21832</v>
      </c>
      <c r="J74" s="85"/>
      <c r="K74" s="85"/>
      <c r="L74" s="85"/>
    </row>
    <row r="75" spans="1:12">
      <c r="A75" s="247"/>
      <c r="B75" s="250"/>
      <c r="C75" s="253"/>
      <c r="D75" s="253"/>
      <c r="E75" s="253"/>
      <c r="F75" s="257"/>
      <c r="G75" s="89">
        <v>2016</v>
      </c>
      <c r="H75" s="86">
        <f t="shared" si="6"/>
        <v>0</v>
      </c>
      <c r="I75" s="86">
        <v>0</v>
      </c>
      <c r="J75" s="85"/>
      <c r="K75" s="85"/>
      <c r="L75" s="85"/>
    </row>
    <row r="76" spans="1:12">
      <c r="A76" s="247"/>
      <c r="B76" s="250"/>
      <c r="C76" s="253"/>
      <c r="D76" s="253"/>
      <c r="E76" s="253"/>
      <c r="F76" s="257"/>
      <c r="G76" s="89">
        <v>2017</v>
      </c>
      <c r="H76" s="86">
        <f t="shared" si="6"/>
        <v>0</v>
      </c>
      <c r="I76" s="86">
        <v>0</v>
      </c>
      <c r="J76" s="85"/>
      <c r="K76" s="85"/>
      <c r="L76" s="85"/>
    </row>
    <row r="77" spans="1:12">
      <c r="A77" s="247"/>
      <c r="B77" s="250"/>
      <c r="C77" s="253"/>
      <c r="D77" s="253"/>
      <c r="E77" s="253"/>
      <c r="F77" s="257"/>
      <c r="G77" s="89">
        <v>2018</v>
      </c>
      <c r="H77" s="86">
        <f t="shared" si="6"/>
        <v>0</v>
      </c>
      <c r="I77" s="86">
        <v>0</v>
      </c>
      <c r="J77" s="85"/>
      <c r="K77" s="85"/>
      <c r="L77" s="85"/>
    </row>
    <row r="78" spans="1:12">
      <c r="A78" s="247"/>
      <c r="B78" s="250"/>
      <c r="C78" s="253"/>
      <c r="D78" s="253"/>
      <c r="E78" s="253"/>
      <c r="F78" s="257"/>
      <c r="G78" s="89">
        <v>2019</v>
      </c>
      <c r="H78" s="86">
        <f t="shared" si="6"/>
        <v>0</v>
      </c>
      <c r="I78" s="86">
        <v>0</v>
      </c>
      <c r="J78" s="85"/>
      <c r="K78" s="85"/>
      <c r="L78" s="85"/>
    </row>
    <row r="79" spans="1:12">
      <c r="A79" s="247"/>
      <c r="B79" s="250"/>
      <c r="C79" s="253"/>
      <c r="D79" s="253"/>
      <c r="E79" s="253"/>
      <c r="F79" s="257"/>
      <c r="G79" s="89">
        <v>2020</v>
      </c>
      <c r="H79" s="86">
        <f t="shared" si="6"/>
        <v>0</v>
      </c>
      <c r="I79" s="86">
        <v>0</v>
      </c>
      <c r="J79" s="85"/>
      <c r="K79" s="85"/>
      <c r="L79" s="85"/>
    </row>
    <row r="80" spans="1:12">
      <c r="A80" s="248"/>
      <c r="B80" s="251"/>
      <c r="C80" s="254"/>
      <c r="D80" s="254"/>
      <c r="E80" s="254"/>
      <c r="F80" s="258"/>
      <c r="G80" s="85"/>
      <c r="H80" s="123"/>
      <c r="I80" s="123"/>
      <c r="J80" s="85"/>
      <c r="K80" s="85"/>
      <c r="L80" s="85"/>
    </row>
    <row r="81" spans="1:12" ht="24" customHeight="1">
      <c r="A81" s="246">
        <v>6</v>
      </c>
      <c r="B81" s="249" t="s">
        <v>273</v>
      </c>
      <c r="C81" s="252" t="s">
        <v>256</v>
      </c>
      <c r="D81" s="252" t="s">
        <v>146</v>
      </c>
      <c r="E81" s="252" t="s">
        <v>263</v>
      </c>
      <c r="F81" s="252">
        <v>1575</v>
      </c>
      <c r="G81" s="89" t="s">
        <v>250</v>
      </c>
      <c r="H81" s="111">
        <v>0</v>
      </c>
      <c r="I81" s="111">
        <v>0</v>
      </c>
      <c r="J81" s="94"/>
      <c r="K81" s="94"/>
      <c r="L81" s="94"/>
    </row>
    <row r="82" spans="1:12" ht="22.5">
      <c r="A82" s="247"/>
      <c r="B82" s="250"/>
      <c r="C82" s="253"/>
      <c r="D82" s="253"/>
      <c r="E82" s="253"/>
      <c r="F82" s="253"/>
      <c r="G82" s="89" t="s">
        <v>248</v>
      </c>
      <c r="H82" s="93">
        <f>H83+H84+H85+H86+H87+H88+H89</f>
        <v>471.3</v>
      </c>
      <c r="I82" s="93">
        <f>I83+I84+I85+I86+I87+I88+I89</f>
        <v>471.3</v>
      </c>
      <c r="J82" s="94"/>
      <c r="K82" s="94"/>
      <c r="L82" s="94"/>
    </row>
    <row r="83" spans="1:12">
      <c r="A83" s="247"/>
      <c r="B83" s="250"/>
      <c r="C83" s="253"/>
      <c r="D83" s="253"/>
      <c r="E83" s="253"/>
      <c r="F83" s="253"/>
      <c r="G83" s="89">
        <v>2014</v>
      </c>
      <c r="H83" s="86">
        <f t="shared" ref="H83:H89" si="7">I83+J82+K82+L82</f>
        <v>471.3</v>
      </c>
      <c r="I83" s="106">
        <v>471.3</v>
      </c>
      <c r="J83" s="94"/>
      <c r="K83" s="94"/>
      <c r="L83" s="94"/>
    </row>
    <row r="84" spans="1:12">
      <c r="A84" s="247"/>
      <c r="B84" s="250"/>
      <c r="C84" s="253"/>
      <c r="D84" s="253"/>
      <c r="E84" s="253"/>
      <c r="F84" s="253"/>
      <c r="G84" s="89">
        <v>2015</v>
      </c>
      <c r="H84" s="86">
        <f t="shared" si="7"/>
        <v>0</v>
      </c>
      <c r="I84" s="86">
        <v>0</v>
      </c>
      <c r="J84" s="94"/>
      <c r="K84" s="94"/>
      <c r="L84" s="94"/>
    </row>
    <row r="85" spans="1:12">
      <c r="A85" s="247"/>
      <c r="B85" s="250"/>
      <c r="C85" s="253"/>
      <c r="D85" s="253"/>
      <c r="E85" s="253"/>
      <c r="F85" s="253"/>
      <c r="G85" s="89">
        <v>2016</v>
      </c>
      <c r="H85" s="86">
        <f t="shared" si="7"/>
        <v>0</v>
      </c>
      <c r="I85" s="86">
        <v>0</v>
      </c>
      <c r="J85" s="94"/>
      <c r="K85" s="94"/>
      <c r="L85" s="94"/>
    </row>
    <row r="86" spans="1:12">
      <c r="A86" s="247"/>
      <c r="B86" s="250"/>
      <c r="C86" s="253"/>
      <c r="D86" s="253"/>
      <c r="E86" s="253"/>
      <c r="F86" s="253"/>
      <c r="G86" s="89">
        <v>2017</v>
      </c>
      <c r="H86" s="86">
        <f t="shared" si="7"/>
        <v>0</v>
      </c>
      <c r="I86" s="86">
        <v>0</v>
      </c>
      <c r="J86" s="94"/>
      <c r="K86" s="94"/>
      <c r="L86" s="94"/>
    </row>
    <row r="87" spans="1:12">
      <c r="A87" s="247"/>
      <c r="B87" s="250"/>
      <c r="C87" s="253"/>
      <c r="D87" s="253"/>
      <c r="E87" s="253"/>
      <c r="F87" s="253"/>
      <c r="G87" s="89">
        <v>2018</v>
      </c>
      <c r="H87" s="86">
        <f t="shared" si="7"/>
        <v>0</v>
      </c>
      <c r="I87" s="86">
        <v>0</v>
      </c>
      <c r="J87" s="94"/>
      <c r="K87" s="94"/>
      <c r="L87" s="94"/>
    </row>
    <row r="88" spans="1:12">
      <c r="A88" s="247"/>
      <c r="B88" s="250"/>
      <c r="C88" s="253"/>
      <c r="D88" s="253"/>
      <c r="E88" s="253"/>
      <c r="F88" s="253"/>
      <c r="G88" s="89">
        <v>2019</v>
      </c>
      <c r="H88" s="86">
        <f t="shared" si="7"/>
        <v>0</v>
      </c>
      <c r="I88" s="86">
        <v>0</v>
      </c>
      <c r="J88" s="94"/>
      <c r="K88" s="94"/>
      <c r="L88" s="94"/>
    </row>
    <row r="89" spans="1:12">
      <c r="A89" s="247"/>
      <c r="B89" s="250"/>
      <c r="C89" s="253"/>
      <c r="D89" s="253"/>
      <c r="E89" s="253"/>
      <c r="F89" s="253"/>
      <c r="G89" s="89">
        <v>2020</v>
      </c>
      <c r="H89" s="86">
        <f t="shared" si="7"/>
        <v>0</v>
      </c>
      <c r="I89" s="86">
        <v>0</v>
      </c>
      <c r="J89" s="94"/>
      <c r="K89" s="94"/>
      <c r="L89" s="94"/>
    </row>
    <row r="90" spans="1:12">
      <c r="A90" s="248"/>
      <c r="B90" s="251"/>
      <c r="C90" s="254"/>
      <c r="D90" s="254"/>
      <c r="E90" s="254"/>
      <c r="F90" s="254"/>
      <c r="G90" s="83"/>
      <c r="H90" s="124"/>
      <c r="I90" s="94"/>
      <c r="J90" s="94"/>
      <c r="K90" s="94"/>
      <c r="L90" s="94"/>
    </row>
    <row r="91" spans="1:12" ht="28.5" customHeight="1">
      <c r="A91" s="246">
        <v>7</v>
      </c>
      <c r="B91" s="249" t="s">
        <v>264</v>
      </c>
      <c r="C91" s="252" t="s">
        <v>256</v>
      </c>
      <c r="D91" s="252" t="s">
        <v>146</v>
      </c>
      <c r="E91" s="252" t="s">
        <v>277</v>
      </c>
      <c r="F91" s="252">
        <v>20400</v>
      </c>
      <c r="G91" s="89" t="s">
        <v>250</v>
      </c>
      <c r="H91" s="112">
        <v>0</v>
      </c>
      <c r="I91" s="113">
        <v>0</v>
      </c>
      <c r="J91" s="94"/>
      <c r="K91" s="94"/>
      <c r="L91" s="94"/>
    </row>
    <row r="92" spans="1:12" ht="22.5">
      <c r="A92" s="247"/>
      <c r="B92" s="250"/>
      <c r="C92" s="253"/>
      <c r="D92" s="253"/>
      <c r="E92" s="253"/>
      <c r="F92" s="253"/>
      <c r="G92" s="89" t="s">
        <v>248</v>
      </c>
      <c r="H92" s="93">
        <f>H93+H94+H95+H97+H98+H99</f>
        <v>20400</v>
      </c>
      <c r="I92" s="114">
        <f>I93+I94+I95+I96+I97+I98+I99</f>
        <v>20400</v>
      </c>
      <c r="J92" s="94"/>
      <c r="K92" s="94"/>
      <c r="L92" s="94"/>
    </row>
    <row r="93" spans="1:12">
      <c r="A93" s="247"/>
      <c r="B93" s="250"/>
      <c r="C93" s="253"/>
      <c r="D93" s="253"/>
      <c r="E93" s="253"/>
      <c r="F93" s="253"/>
      <c r="G93" s="89">
        <v>2014</v>
      </c>
      <c r="H93" s="115">
        <v>0</v>
      </c>
      <c r="I93" s="115">
        <v>0</v>
      </c>
      <c r="J93" s="94"/>
      <c r="K93" s="94"/>
      <c r="L93" s="94"/>
    </row>
    <row r="94" spans="1:12">
      <c r="A94" s="247"/>
      <c r="B94" s="250"/>
      <c r="C94" s="253"/>
      <c r="D94" s="253"/>
      <c r="E94" s="253"/>
      <c r="F94" s="253"/>
      <c r="G94" s="89">
        <v>2015</v>
      </c>
      <c r="H94" s="86">
        <f t="shared" ref="H94:H100" si="8">I94+J93+K93+L93</f>
        <v>0</v>
      </c>
      <c r="I94" s="86">
        <v>0</v>
      </c>
      <c r="J94" s="94"/>
      <c r="K94" s="94"/>
      <c r="L94" s="94"/>
    </row>
    <row r="95" spans="1:12">
      <c r="A95" s="247"/>
      <c r="B95" s="250"/>
      <c r="C95" s="253"/>
      <c r="D95" s="253"/>
      <c r="E95" s="253"/>
      <c r="F95" s="253"/>
      <c r="G95" s="89">
        <v>2016</v>
      </c>
      <c r="H95" s="86">
        <f t="shared" si="8"/>
        <v>0</v>
      </c>
      <c r="I95" s="86">
        <v>0</v>
      </c>
      <c r="J95" s="94"/>
      <c r="K95" s="94"/>
      <c r="L95" s="94"/>
    </row>
    <row r="96" spans="1:12">
      <c r="A96" s="247"/>
      <c r="B96" s="250"/>
      <c r="C96" s="253"/>
      <c r="D96" s="253"/>
      <c r="E96" s="253"/>
      <c r="F96" s="253"/>
      <c r="G96" s="89">
        <v>2017</v>
      </c>
      <c r="H96" s="86">
        <f t="shared" si="8"/>
        <v>0</v>
      </c>
      <c r="I96" s="86">
        <v>0</v>
      </c>
      <c r="J96" s="94"/>
      <c r="K96" s="94"/>
      <c r="L96" s="94"/>
    </row>
    <row r="97" spans="1:12">
      <c r="A97" s="247"/>
      <c r="B97" s="250"/>
      <c r="C97" s="253"/>
      <c r="D97" s="253"/>
      <c r="E97" s="253"/>
      <c r="F97" s="253"/>
      <c r="G97" s="89">
        <v>2018</v>
      </c>
      <c r="H97" s="86">
        <v>0</v>
      </c>
      <c r="I97" s="86">
        <v>0</v>
      </c>
      <c r="J97" s="94"/>
      <c r="K97" s="94"/>
      <c r="L97" s="94"/>
    </row>
    <row r="98" spans="1:12">
      <c r="A98" s="247"/>
      <c r="B98" s="250"/>
      <c r="C98" s="253"/>
      <c r="D98" s="253"/>
      <c r="E98" s="253"/>
      <c r="F98" s="253"/>
      <c r="G98" s="89">
        <v>2019</v>
      </c>
      <c r="H98" s="86">
        <f t="shared" si="8"/>
        <v>15000</v>
      </c>
      <c r="I98" s="86">
        <v>15000</v>
      </c>
      <c r="J98" s="94"/>
      <c r="K98" s="94"/>
      <c r="L98" s="94"/>
    </row>
    <row r="99" spans="1:12">
      <c r="A99" s="247"/>
      <c r="B99" s="250"/>
      <c r="C99" s="253"/>
      <c r="D99" s="253"/>
      <c r="E99" s="253"/>
      <c r="F99" s="253"/>
      <c r="G99" s="89">
        <v>2020</v>
      </c>
      <c r="H99" s="86">
        <v>5400</v>
      </c>
      <c r="I99" s="86">
        <v>5400</v>
      </c>
      <c r="J99" s="94"/>
      <c r="K99" s="94"/>
      <c r="L99" s="94"/>
    </row>
    <row r="100" spans="1:12" ht="12.75" customHeight="1">
      <c r="A100" s="248"/>
      <c r="B100" s="251"/>
      <c r="C100" s="254"/>
      <c r="D100" s="254"/>
      <c r="E100" s="254"/>
      <c r="F100" s="254"/>
      <c r="G100" s="83"/>
      <c r="H100" s="86">
        <f t="shared" si="8"/>
        <v>0</v>
      </c>
      <c r="I100" s="86">
        <v>0</v>
      </c>
      <c r="J100" s="94"/>
      <c r="K100" s="94"/>
      <c r="L100" s="94"/>
    </row>
    <row r="101" spans="1:12" ht="19.5" customHeight="1">
      <c r="A101" s="246">
        <v>8</v>
      </c>
      <c r="B101" s="249" t="s">
        <v>265</v>
      </c>
      <c r="C101" s="252" t="s">
        <v>256</v>
      </c>
      <c r="D101" s="252" t="s">
        <v>266</v>
      </c>
      <c r="E101" s="252" t="s">
        <v>276</v>
      </c>
      <c r="F101" s="252" t="s">
        <v>151</v>
      </c>
      <c r="G101" s="89" t="s">
        <v>250</v>
      </c>
      <c r="H101" s="113">
        <v>0</v>
      </c>
      <c r="I101" s="113">
        <v>0</v>
      </c>
      <c r="J101" s="94"/>
      <c r="K101" s="94"/>
      <c r="L101" s="94"/>
    </row>
    <row r="102" spans="1:12" ht="22.5">
      <c r="A102" s="247"/>
      <c r="B102" s="250"/>
      <c r="C102" s="253"/>
      <c r="D102" s="253"/>
      <c r="E102" s="253"/>
      <c r="F102" s="253"/>
      <c r="G102" s="89" t="s">
        <v>248</v>
      </c>
      <c r="H102" s="93">
        <f>H103+H104+H105+H106+H107+H108+H109</f>
        <v>24800</v>
      </c>
      <c r="I102" s="93">
        <f>I103+I104+I105+I106+I107+I108+I109</f>
        <v>24800</v>
      </c>
      <c r="J102" s="94"/>
      <c r="K102" s="94"/>
      <c r="L102" s="94"/>
    </row>
    <row r="103" spans="1:12">
      <c r="A103" s="247"/>
      <c r="B103" s="250"/>
      <c r="C103" s="253"/>
      <c r="D103" s="253"/>
      <c r="E103" s="253"/>
      <c r="F103" s="253"/>
      <c r="G103" s="89">
        <v>2014</v>
      </c>
      <c r="H103" s="86">
        <f t="shared" ref="H103:H109" si="9">I103+J102+K102+L102</f>
        <v>0</v>
      </c>
      <c r="I103" s="86">
        <v>0</v>
      </c>
      <c r="J103" s="94"/>
      <c r="K103" s="94"/>
      <c r="L103" s="94"/>
    </row>
    <row r="104" spans="1:12">
      <c r="A104" s="247"/>
      <c r="B104" s="250"/>
      <c r="C104" s="253"/>
      <c r="D104" s="253"/>
      <c r="E104" s="253"/>
      <c r="F104" s="253"/>
      <c r="G104" s="89">
        <v>2015</v>
      </c>
      <c r="H104" s="86">
        <f t="shared" si="9"/>
        <v>0</v>
      </c>
      <c r="I104" s="86">
        <v>0</v>
      </c>
      <c r="J104" s="94"/>
      <c r="K104" s="94"/>
      <c r="L104" s="94"/>
    </row>
    <row r="105" spans="1:12">
      <c r="A105" s="247"/>
      <c r="B105" s="250"/>
      <c r="C105" s="253"/>
      <c r="D105" s="253"/>
      <c r="E105" s="253"/>
      <c r="F105" s="253"/>
      <c r="G105" s="89">
        <v>2016</v>
      </c>
      <c r="H105" s="86">
        <f t="shared" si="9"/>
        <v>0</v>
      </c>
      <c r="I105" s="86">
        <v>0</v>
      </c>
      <c r="J105" s="94"/>
      <c r="K105" s="94"/>
      <c r="L105" s="94"/>
    </row>
    <row r="106" spans="1:12">
      <c r="A106" s="247"/>
      <c r="B106" s="250"/>
      <c r="C106" s="253"/>
      <c r="D106" s="253"/>
      <c r="E106" s="253"/>
      <c r="F106" s="253"/>
      <c r="G106" s="89">
        <v>2017</v>
      </c>
      <c r="H106" s="86">
        <f t="shared" si="9"/>
        <v>0</v>
      </c>
      <c r="I106" s="86">
        <v>0</v>
      </c>
      <c r="J106" s="94"/>
      <c r="K106" s="94"/>
      <c r="L106" s="94"/>
    </row>
    <row r="107" spans="1:12">
      <c r="A107" s="247"/>
      <c r="B107" s="250"/>
      <c r="C107" s="253"/>
      <c r="D107" s="253"/>
      <c r="E107" s="253"/>
      <c r="F107" s="253"/>
      <c r="G107" s="89">
        <v>2018</v>
      </c>
      <c r="H107" s="86">
        <v>0</v>
      </c>
      <c r="I107" s="86">
        <v>0</v>
      </c>
      <c r="J107" s="94"/>
      <c r="K107" s="94"/>
      <c r="L107" s="94"/>
    </row>
    <row r="108" spans="1:12">
      <c r="A108" s="247"/>
      <c r="B108" s="250"/>
      <c r="C108" s="253"/>
      <c r="D108" s="253"/>
      <c r="E108" s="253"/>
      <c r="F108" s="253"/>
      <c r="G108" s="89">
        <v>2019</v>
      </c>
      <c r="H108" s="86">
        <f t="shared" si="9"/>
        <v>24800</v>
      </c>
      <c r="I108" s="86">
        <v>24800</v>
      </c>
      <c r="J108" s="94"/>
      <c r="K108" s="94"/>
      <c r="L108" s="94"/>
    </row>
    <row r="109" spans="1:12">
      <c r="A109" s="247"/>
      <c r="B109" s="250"/>
      <c r="C109" s="253"/>
      <c r="D109" s="253"/>
      <c r="E109" s="253"/>
      <c r="F109" s="253"/>
      <c r="G109" s="89">
        <v>2020</v>
      </c>
      <c r="H109" s="86">
        <f t="shared" si="9"/>
        <v>0</v>
      </c>
      <c r="I109" s="86">
        <v>0</v>
      </c>
      <c r="J109" s="94"/>
      <c r="K109" s="94"/>
      <c r="L109" s="94"/>
    </row>
    <row r="110" spans="1:12" ht="17.25" customHeight="1">
      <c r="A110" s="248"/>
      <c r="B110" s="251"/>
      <c r="C110" s="254"/>
      <c r="D110" s="254"/>
      <c r="E110" s="254"/>
      <c r="F110" s="254"/>
      <c r="G110" s="83"/>
      <c r="H110" s="124"/>
      <c r="I110" s="94"/>
      <c r="J110" s="94"/>
      <c r="K110" s="94"/>
      <c r="L110" s="94"/>
    </row>
    <row r="111" spans="1:12">
      <c r="A111" s="260">
        <v>9</v>
      </c>
      <c r="B111" s="249" t="s">
        <v>267</v>
      </c>
      <c r="C111" s="252" t="s">
        <v>256</v>
      </c>
      <c r="D111" s="252" t="s">
        <v>146</v>
      </c>
      <c r="E111" s="263">
        <v>2015</v>
      </c>
      <c r="F111" s="266">
        <v>7550</v>
      </c>
      <c r="G111" s="89" t="s">
        <v>250</v>
      </c>
      <c r="H111" s="116">
        <v>0</v>
      </c>
      <c r="I111" s="116">
        <v>0</v>
      </c>
      <c r="J111" s="94"/>
      <c r="K111" s="94"/>
      <c r="L111" s="94"/>
    </row>
    <row r="112" spans="1:12" ht="22.5">
      <c r="A112" s="261"/>
      <c r="B112" s="250"/>
      <c r="C112" s="253"/>
      <c r="D112" s="253"/>
      <c r="E112" s="264"/>
      <c r="F112" s="267"/>
      <c r="G112" s="89" t="s">
        <v>248</v>
      </c>
      <c r="H112" s="117">
        <f>H113+H114+H115+H117+H118+H119</f>
        <v>6814.7</v>
      </c>
      <c r="I112" s="96">
        <f>I113+I114+I115+I118+I119</f>
        <v>6814.7</v>
      </c>
      <c r="J112" s="94"/>
      <c r="K112" s="94"/>
      <c r="L112" s="94"/>
    </row>
    <row r="113" spans="1:12">
      <c r="A113" s="261"/>
      <c r="B113" s="250"/>
      <c r="C113" s="253"/>
      <c r="D113" s="253"/>
      <c r="E113" s="264"/>
      <c r="F113" s="267"/>
      <c r="G113" s="118">
        <v>2014</v>
      </c>
      <c r="H113" s="119">
        <f t="shared" ref="H113:H119" si="10">I113+J112+K112+L112</f>
        <v>0</v>
      </c>
      <c r="I113" s="119">
        <v>0</v>
      </c>
      <c r="J113" s="94"/>
      <c r="K113" s="94"/>
      <c r="L113" s="94"/>
    </row>
    <row r="114" spans="1:12">
      <c r="A114" s="261"/>
      <c r="B114" s="250"/>
      <c r="C114" s="253"/>
      <c r="D114" s="253"/>
      <c r="E114" s="264"/>
      <c r="F114" s="267"/>
      <c r="G114" s="118">
        <v>2015</v>
      </c>
      <c r="H114" s="119">
        <f t="shared" si="10"/>
        <v>6814.7</v>
      </c>
      <c r="I114" s="120">
        <v>6814.7</v>
      </c>
      <c r="J114" s="94"/>
      <c r="K114" s="94"/>
      <c r="L114" s="94"/>
    </row>
    <row r="115" spans="1:12">
      <c r="A115" s="261"/>
      <c r="B115" s="250"/>
      <c r="C115" s="253"/>
      <c r="D115" s="253"/>
      <c r="E115" s="264"/>
      <c r="F115" s="267"/>
      <c r="G115" s="89">
        <v>2016</v>
      </c>
      <c r="H115" s="107">
        <f t="shared" si="10"/>
        <v>0</v>
      </c>
      <c r="I115" s="86">
        <v>0</v>
      </c>
      <c r="J115" s="94"/>
      <c r="K115" s="94"/>
      <c r="L115" s="94"/>
    </row>
    <row r="116" spans="1:12">
      <c r="A116" s="261"/>
      <c r="B116" s="250"/>
      <c r="C116" s="253"/>
      <c r="D116" s="253"/>
      <c r="E116" s="264"/>
      <c r="F116" s="267"/>
      <c r="G116" s="89">
        <v>2017</v>
      </c>
      <c r="H116" s="107">
        <f t="shared" si="10"/>
        <v>0</v>
      </c>
      <c r="I116" s="86">
        <v>0</v>
      </c>
      <c r="J116" s="94"/>
      <c r="K116" s="94"/>
      <c r="L116" s="94"/>
    </row>
    <row r="117" spans="1:12">
      <c r="A117" s="261"/>
      <c r="B117" s="250"/>
      <c r="C117" s="253"/>
      <c r="D117" s="253"/>
      <c r="E117" s="264"/>
      <c r="F117" s="267"/>
      <c r="G117" s="89">
        <v>2018</v>
      </c>
      <c r="H117" s="107">
        <f t="shared" si="10"/>
        <v>0</v>
      </c>
      <c r="I117" s="86">
        <v>0</v>
      </c>
      <c r="J117" s="94"/>
      <c r="K117" s="94"/>
      <c r="L117" s="94"/>
    </row>
    <row r="118" spans="1:12">
      <c r="A118" s="261"/>
      <c r="B118" s="250"/>
      <c r="C118" s="253"/>
      <c r="D118" s="253"/>
      <c r="E118" s="264"/>
      <c r="F118" s="267"/>
      <c r="G118" s="89">
        <v>2019</v>
      </c>
      <c r="H118" s="107">
        <f t="shared" si="10"/>
        <v>0</v>
      </c>
      <c r="I118" s="86">
        <v>0</v>
      </c>
      <c r="J118" s="94"/>
      <c r="K118" s="94"/>
      <c r="L118" s="94"/>
    </row>
    <row r="119" spans="1:12">
      <c r="A119" s="261"/>
      <c r="B119" s="250"/>
      <c r="C119" s="253"/>
      <c r="D119" s="253"/>
      <c r="E119" s="264"/>
      <c r="F119" s="267"/>
      <c r="G119" s="89">
        <v>2020</v>
      </c>
      <c r="H119" s="107">
        <f t="shared" si="10"/>
        <v>0</v>
      </c>
      <c r="I119" s="86">
        <v>0</v>
      </c>
      <c r="J119" s="94"/>
      <c r="K119" s="94"/>
      <c r="L119" s="94"/>
    </row>
    <row r="120" spans="1:12" ht="17.25" customHeight="1">
      <c r="A120" s="262"/>
      <c r="B120" s="251"/>
      <c r="C120" s="254"/>
      <c r="D120" s="254"/>
      <c r="E120" s="265"/>
      <c r="F120" s="268"/>
      <c r="G120" s="83"/>
      <c r="H120" s="89"/>
      <c r="I120" s="94"/>
      <c r="J120" s="84"/>
      <c r="K120" s="84"/>
      <c r="L120" s="84"/>
    </row>
    <row r="121" spans="1:12">
      <c r="A121" s="121" t="s">
        <v>252</v>
      </c>
      <c r="B121" s="14"/>
      <c r="C121" s="14"/>
      <c r="D121" s="14"/>
      <c r="E121" s="14"/>
      <c r="F121" s="14"/>
      <c r="G121" s="14"/>
    </row>
    <row r="122" spans="1:12">
      <c r="A122" s="259" t="s">
        <v>253</v>
      </c>
      <c r="B122" s="259"/>
      <c r="C122" s="259"/>
      <c r="D122" s="259"/>
      <c r="E122" s="259"/>
      <c r="F122" s="259"/>
      <c r="G122" s="259"/>
      <c r="H122" s="259"/>
      <c r="I122" s="259"/>
      <c r="J122" s="259"/>
      <c r="K122" s="259"/>
      <c r="L122" s="259"/>
    </row>
  </sheetData>
  <mergeCells count="81">
    <mergeCell ref="A122:L122"/>
    <mergeCell ref="A111:A120"/>
    <mergeCell ref="B111:B120"/>
    <mergeCell ref="C111:C120"/>
    <mergeCell ref="D111:D120"/>
    <mergeCell ref="E111:E120"/>
    <mergeCell ref="F111:F120"/>
    <mergeCell ref="F101:F110"/>
    <mergeCell ref="A91:A100"/>
    <mergeCell ref="B91:B100"/>
    <mergeCell ref="C91:C100"/>
    <mergeCell ref="D91:D100"/>
    <mergeCell ref="E91:E100"/>
    <mergeCell ref="F91:F100"/>
    <mergeCell ref="A101:A110"/>
    <mergeCell ref="B101:B110"/>
    <mergeCell ref="C101:C110"/>
    <mergeCell ref="D101:D110"/>
    <mergeCell ref="E101:E110"/>
    <mergeCell ref="F81:F90"/>
    <mergeCell ref="A71:A80"/>
    <mergeCell ref="B71:B80"/>
    <mergeCell ref="C71:C80"/>
    <mergeCell ref="D71:D80"/>
    <mergeCell ref="E71:E80"/>
    <mergeCell ref="F71:F80"/>
    <mergeCell ref="A81:A90"/>
    <mergeCell ref="B81:B90"/>
    <mergeCell ref="C81:C90"/>
    <mergeCell ref="D81:D90"/>
    <mergeCell ref="E81:E90"/>
    <mergeCell ref="F61:F70"/>
    <mergeCell ref="A51:A60"/>
    <mergeCell ref="B51:B60"/>
    <mergeCell ref="C51:C60"/>
    <mergeCell ref="D51:D60"/>
    <mergeCell ref="E51:E60"/>
    <mergeCell ref="F51:F60"/>
    <mergeCell ref="A61:A70"/>
    <mergeCell ref="B61:B70"/>
    <mergeCell ref="C61:C70"/>
    <mergeCell ref="D61:D70"/>
    <mergeCell ref="E61:E70"/>
    <mergeCell ref="F41:F50"/>
    <mergeCell ref="A33:A40"/>
    <mergeCell ref="B33:B40"/>
    <mergeCell ref="C33:C40"/>
    <mergeCell ref="D33:D40"/>
    <mergeCell ref="E33:E40"/>
    <mergeCell ref="F33:F40"/>
    <mergeCell ref="A41:A50"/>
    <mergeCell ref="B41:B50"/>
    <mergeCell ref="C41:C50"/>
    <mergeCell ref="D41:D50"/>
    <mergeCell ref="E41:E50"/>
    <mergeCell ref="F24:F32"/>
    <mergeCell ref="A16:A23"/>
    <mergeCell ref="B16:B23"/>
    <mergeCell ref="C16:C23"/>
    <mergeCell ref="D16:D23"/>
    <mergeCell ref="E16:E23"/>
    <mergeCell ref="F16:F23"/>
    <mergeCell ref="A24:A32"/>
    <mergeCell ref="B24:B32"/>
    <mergeCell ref="C24:C32"/>
    <mergeCell ref="D24:D32"/>
    <mergeCell ref="E24:E32"/>
    <mergeCell ref="F7:F15"/>
    <mergeCell ref="A3:L3"/>
    <mergeCell ref="A5:A6"/>
    <mergeCell ref="B5:B6"/>
    <mergeCell ref="C5:C6"/>
    <mergeCell ref="D5:D6"/>
    <mergeCell ref="E5:E6"/>
    <mergeCell ref="F5:F6"/>
    <mergeCell ref="G5:L5"/>
    <mergeCell ref="A7:A15"/>
    <mergeCell ref="B7:B15"/>
    <mergeCell ref="C7:C15"/>
    <mergeCell ref="D7:D15"/>
    <mergeCell ref="E7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План реализации 2016-2018</vt:lpstr>
      <vt:lpstr>Приложение 2016-2018</vt:lpstr>
      <vt:lpstr>Показатели</vt:lpstr>
      <vt:lpstr>Методика расчета показателей</vt:lpstr>
      <vt:lpstr>ОКС новая форма</vt:lpstr>
      <vt:lpstr>'План реализации 2016-2018'!Область_печати</vt:lpstr>
      <vt:lpstr>'Приложение 2016-2018'!Область_печати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masterovav</cp:lastModifiedBy>
  <cp:lastPrinted>2016-02-26T08:29:22Z</cp:lastPrinted>
  <dcterms:created xsi:type="dcterms:W3CDTF">2013-06-06T11:09:14Z</dcterms:created>
  <dcterms:modified xsi:type="dcterms:W3CDTF">2016-02-26T08:31:01Z</dcterms:modified>
</cp:coreProperties>
</file>